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cht-my.sharepoint.com/personal/rumlovai_vscht_cz/Documents/Dokumenty MR/prorektor PHD/Dopisy/Dopis školitelům + Přílohy 1. 9. 2025/"/>
    </mc:Choice>
  </mc:AlternateContent>
  <xr:revisionPtr revIDLastSave="0" documentId="8_{E2126A65-9DA1-2D4A-9393-89CD9A3EB70F}" xr6:coauthVersionLast="47" xr6:coauthVersionMax="47" xr10:uidLastSave="{00000000-0000-0000-0000-000000000000}"/>
  <workbookProtection lockStructure="1"/>
  <bookViews>
    <workbookView xWindow="120" yWindow="520" windowWidth="25600" windowHeight="14320" xr2:uid="{8D897465-8A5A-4BCE-9A56-F0DDB51B0F5F}"/>
  </bookViews>
  <sheets>
    <sheet name="Vzorec" sheetId="1" r:id="rId1"/>
    <sheet name="medián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18" i="1"/>
  <c r="F18" i="1" s="1"/>
  <c r="G18" i="1" s="1"/>
  <c r="D13" i="1"/>
  <c r="E13" i="1" s="1"/>
  <c r="H12" i="2"/>
  <c r="H13" i="2"/>
  <c r="H14" i="2"/>
  <c r="H15" i="2"/>
  <c r="H16" i="2"/>
  <c r="H11" i="2"/>
  <c r="G12" i="2"/>
  <c r="G13" i="2"/>
  <c r="G14" i="2"/>
  <c r="G15" i="2"/>
  <c r="G16" i="2"/>
  <c r="G11" i="2"/>
  <c r="F16" i="2"/>
  <c r="F15" i="2"/>
  <c r="F14" i="2"/>
  <c r="F13" i="2"/>
  <c r="F12" i="2"/>
  <c r="F11" i="2"/>
  <c r="N7" i="2" l="1"/>
  <c r="N6" i="2"/>
  <c r="N5" i="2"/>
  <c r="N4" i="2"/>
  <c r="N3" i="2"/>
  <c r="N2" i="2"/>
  <c r="O2" i="2" l="1"/>
  <c r="P2" i="2"/>
  <c r="O3" i="2"/>
  <c r="P3" i="2"/>
  <c r="O4" i="2"/>
  <c r="P4" i="2"/>
  <c r="O5" i="2"/>
  <c r="P5" i="2"/>
  <c r="O6" i="2"/>
  <c r="P6" i="2"/>
  <c r="O7" i="2"/>
  <c r="P7" i="2"/>
  <c r="E8" i="1" l="1"/>
</calcChain>
</file>

<file path=xl/sharedStrings.xml><?xml version="1.0" encoding="utf-8"?>
<sst xmlns="http://schemas.openxmlformats.org/spreadsheetml/2006/main" count="63" uniqueCount="44">
  <si>
    <t>V4</t>
  </si>
  <si>
    <t>V3</t>
  </si>
  <si>
    <t>AV4</t>
  </si>
  <si>
    <t>AV3</t>
  </si>
  <si>
    <t>A7</t>
  </si>
  <si>
    <t>A6</t>
  </si>
  <si>
    <t>9. decil MN</t>
  </si>
  <si>
    <t xml:space="preserve">3. kvartil MN </t>
  </si>
  <si>
    <t>MEDIÁN MN</t>
  </si>
  <si>
    <t>Úvazek</t>
  </si>
  <si>
    <t>9. decil MN suma (Kč/rok)</t>
  </si>
  <si>
    <t>3. kvartil MN suma (Kč/rok)</t>
  </si>
  <si>
    <t>ON suma (Kč/rok)</t>
  </si>
  <si>
    <t>SZP (Kč/rok)</t>
  </si>
  <si>
    <t>Medián MN suma (Kč/rok)</t>
  </si>
  <si>
    <t>PSM (Kč/rok)</t>
  </si>
  <si>
    <t>ODK</t>
  </si>
  <si>
    <t>TSM (Kč/rok)</t>
  </si>
  <si>
    <t>Tarifní třída</t>
  </si>
  <si>
    <t>hodnota</t>
  </si>
  <si>
    <t>medián</t>
  </si>
  <si>
    <t>3.kvartil</t>
  </si>
  <si>
    <t>9.decil</t>
  </si>
  <si>
    <t>Výše měsíční mzdy</t>
  </si>
  <si>
    <t>změnou hodnoty dojde k přepočtu</t>
  </si>
  <si>
    <t>výsledná hodnota po předpočtu</t>
  </si>
  <si>
    <t xml:space="preserve">dovolená </t>
  </si>
  <si>
    <t>výše úvazku</t>
  </si>
  <si>
    <t>vstupní daná hodnota</t>
  </si>
  <si>
    <t>Je potřeba nastavit minimálně tuto hrubou mzdu (Kč/m)</t>
  </si>
  <si>
    <t>Výše hrubé mzdy (Kč/m)</t>
  </si>
  <si>
    <t>výsledná hodnota po přepočtu, kterou je nutno vyplácet</t>
  </si>
  <si>
    <t>2) Tento výpočet slouží k dopočtení mzdy pro doktorandy s přiznaným doktorským stipendiem na externích pracovištích, např. AV ČR</t>
  </si>
  <si>
    <t>1) Tento výpočet slouží k dopočtení mzdy pro doktorandy s přiznaným doktorským stipendiem na VŠCHT Praha</t>
  </si>
  <si>
    <t>3) Tento výpočet slouží k dopočtení stipendia od školitele pro mimoslotové doktorandy na VŠCHT Praha</t>
  </si>
  <si>
    <t>Výše stipendia od školitele</t>
  </si>
  <si>
    <t xml:space="preserve">Výše doktorského stipendia VŠCHT Praha (Kč/m) </t>
  </si>
  <si>
    <t>Hodnota minimálního doktorského studijního příjmu pro akademický rok 2025/2026 je 24 960,- Kč</t>
  </si>
  <si>
    <r>
      <t xml:space="preserve">Doktorský studijní příjem pro 2025/2026 (Kč/m) </t>
    </r>
    <r>
      <rPr>
        <sz val="11"/>
        <color rgb="FFC00000"/>
        <rFont val="Calibri"/>
        <family val="2"/>
        <scheme val="minor"/>
      </rPr>
      <t>(součet  B+C+2/3D)</t>
    </r>
  </si>
  <si>
    <r>
      <t xml:space="preserve">Doktorský studijní příjem pro 2025/2026 (Kč/m) </t>
    </r>
    <r>
      <rPr>
        <sz val="11"/>
        <color rgb="FFC00000"/>
        <rFont val="Calibri"/>
        <family val="2"/>
        <scheme val="minor"/>
      </rPr>
      <t>(součet B+C+2/3D)</t>
    </r>
  </si>
  <si>
    <r>
      <t xml:space="preserve">Doktorský studijní příjem pro 2025/2026 (Kč/m) </t>
    </r>
    <r>
      <rPr>
        <sz val="11"/>
        <color rgb="FFC00000"/>
        <rFont val="Calibri"/>
        <family val="2"/>
        <scheme val="minor"/>
      </rPr>
      <t>(součet 2/3E+F)</t>
    </r>
  </si>
  <si>
    <t>Minimální mzda pro 2025 
(Kč/m)</t>
  </si>
  <si>
    <t>Minimální mzda pro 2025
 (Kč/m)</t>
  </si>
  <si>
    <t>Je potřeba vyplácet minimálně toto stipendium 
(Kč/m)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</si>
</sst>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Source Sans Pro"/>
      <family val="2"/>
      <charset val="238"/>
    </font>
    <font>
      <b/>
      <sz val="11"/>
      <color theme="1"/>
      <name val="Source Sans Pro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2" applyFont="1"/>
    <xf numFmtId="164" fontId="5" fillId="3" borderId="2" xfId="2" applyNumberFormat="1" applyFont="1" applyFill="1" applyBorder="1" applyAlignment="1">
      <alignment horizontal="right"/>
    </xf>
    <xf numFmtId="164" fontId="5" fillId="4" borderId="3" xfId="2" applyNumberFormat="1" applyFont="1" applyFill="1" applyBorder="1" applyAlignment="1">
      <alignment horizontal="right"/>
    </xf>
    <xf numFmtId="164" fontId="5" fillId="5" borderId="4" xfId="2" applyNumberFormat="1" applyFont="1" applyFill="1" applyBorder="1" applyAlignment="1">
      <alignment horizontal="right"/>
    </xf>
    <xf numFmtId="164" fontId="4" fillId="0" borderId="0" xfId="2" applyNumberFormat="1" applyFont="1" applyAlignment="1">
      <alignment horizontal="right"/>
    </xf>
    <xf numFmtId="0" fontId="5" fillId="0" borderId="5" xfId="2" applyFont="1" applyBorder="1" applyAlignment="1">
      <alignment horizontal="center"/>
    </xf>
    <xf numFmtId="164" fontId="5" fillId="6" borderId="1" xfId="2" applyNumberFormat="1" applyFont="1" applyFill="1" applyBorder="1" applyAlignment="1">
      <alignment horizontal="right"/>
    </xf>
    <xf numFmtId="164" fontId="4" fillId="0" borderId="2" xfId="2" applyNumberFormat="1" applyFont="1" applyBorder="1" applyAlignment="1">
      <alignment horizontal="right"/>
    </xf>
    <xf numFmtId="164" fontId="4" fillId="0" borderId="1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5" fontId="4" fillId="0" borderId="1" xfId="2" applyNumberFormat="1" applyFont="1" applyBorder="1"/>
    <xf numFmtId="164" fontId="4" fillId="0" borderId="3" xfId="2" applyNumberFormat="1" applyFont="1" applyBorder="1"/>
    <xf numFmtId="164" fontId="4" fillId="0" borderId="3" xfId="2" applyNumberFormat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164" fontId="5" fillId="3" borderId="8" xfId="2" applyNumberFormat="1" applyFont="1" applyFill="1" applyBorder="1" applyAlignment="1">
      <alignment horizontal="right"/>
    </xf>
    <xf numFmtId="164" fontId="5" fillId="4" borderId="9" xfId="2" applyNumberFormat="1" applyFont="1" applyFill="1" applyBorder="1" applyAlignment="1">
      <alignment horizontal="right"/>
    </xf>
    <xf numFmtId="164" fontId="5" fillId="5" borderId="10" xfId="2" applyNumberFormat="1" applyFont="1" applyFill="1" applyBorder="1" applyAlignment="1">
      <alignment horizontal="right"/>
    </xf>
    <xf numFmtId="0" fontId="5" fillId="0" borderId="11" xfId="2" applyFont="1" applyBorder="1" applyAlignment="1">
      <alignment horizontal="center"/>
    </xf>
    <xf numFmtId="164" fontId="5" fillId="6" borderId="12" xfId="2" applyNumberFormat="1" applyFont="1" applyFill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12" xfId="2" applyNumberFormat="1" applyFont="1" applyBorder="1" applyAlignment="1">
      <alignment horizontal="right"/>
    </xf>
    <xf numFmtId="164" fontId="4" fillId="0" borderId="13" xfId="2" applyNumberFormat="1" applyFont="1" applyBorder="1" applyAlignment="1">
      <alignment horizontal="right"/>
    </xf>
    <xf numFmtId="165" fontId="4" fillId="0" borderId="12" xfId="2" applyNumberFormat="1" applyFont="1" applyBorder="1"/>
    <xf numFmtId="164" fontId="4" fillId="0" borderId="9" xfId="2" applyNumberFormat="1" applyFont="1" applyBorder="1"/>
    <xf numFmtId="164" fontId="4" fillId="0" borderId="9" xfId="2" applyNumberFormat="1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5" fillId="3" borderId="16" xfId="2" applyFont="1" applyFill="1" applyBorder="1" applyAlignment="1">
      <alignment horizontal="center" vertical="center"/>
    </xf>
    <xf numFmtId="0" fontId="5" fillId="4" borderId="17" xfId="2" applyFont="1" applyFill="1" applyBorder="1" applyAlignment="1">
      <alignment horizontal="center" vertical="center"/>
    </xf>
    <xf numFmtId="0" fontId="5" fillId="5" borderId="18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6" borderId="17" xfId="2" applyFont="1" applyFill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6" borderId="21" xfId="2" applyFont="1" applyFill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0" fillId="7" borderId="0" xfId="0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8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9" fontId="8" fillId="0" borderId="0" xfId="1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6" fillId="0" borderId="0" xfId="0" applyFont="1"/>
    <xf numFmtId="0" fontId="5" fillId="2" borderId="19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/>
    </xf>
    <xf numFmtId="0" fontId="5" fillId="7" borderId="21" xfId="2" applyFont="1" applyFill="1" applyBorder="1" applyAlignment="1">
      <alignment horizontal="center" vertical="center" wrapText="1"/>
    </xf>
    <xf numFmtId="164" fontId="5" fillId="7" borderId="1" xfId="2" applyNumberFormat="1" applyFont="1" applyFill="1" applyBorder="1" applyAlignment="1">
      <alignment horizontal="right"/>
    </xf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9" borderId="0" xfId="0" applyFill="1"/>
    <xf numFmtId="3" fontId="7" fillId="9" borderId="1" xfId="0" applyNumberFormat="1" applyFont="1" applyFill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3" fontId="6" fillId="7" borderId="1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/>
      <protection locked="0"/>
    </xf>
    <xf numFmtId="4" fontId="7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ální 2" xfId="2" xr:uid="{2B7ED755-3B5B-4F08-94C1-7911A0510684}"/>
    <cellStyle name="Per 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C424-610E-4B43-A286-6F48E954D94D}">
  <sheetPr codeName="List1"/>
  <dimension ref="A1:J25"/>
  <sheetViews>
    <sheetView tabSelected="1" zoomScale="160" zoomScaleNormal="160" workbookViewId="0">
      <selection activeCell="C8" sqref="C8"/>
    </sheetView>
  </sheetViews>
  <sheetFormatPr baseColWidth="10" defaultColWidth="8.83203125" defaultRowHeight="15" x14ac:dyDescent="0.2"/>
  <cols>
    <col min="1" max="1" width="13.33203125" customWidth="1"/>
    <col min="2" max="2" width="19.5" customWidth="1"/>
    <col min="3" max="4" width="13.6640625" bestFit="1" customWidth="1"/>
    <col min="5" max="5" width="17" customWidth="1"/>
    <col min="6" max="6" width="16" customWidth="1"/>
    <col min="7" max="7" width="15.83203125" customWidth="1"/>
    <col min="8" max="8" width="19.1640625" customWidth="1"/>
    <col min="9" max="9" width="18.33203125" customWidth="1"/>
  </cols>
  <sheetData>
    <row r="1" spans="1:8" x14ac:dyDescent="0.2">
      <c r="A1" s="58"/>
      <c r="B1" t="s">
        <v>28</v>
      </c>
    </row>
    <row r="2" spans="1:8" x14ac:dyDescent="0.2">
      <c r="A2" s="1"/>
      <c r="B2" t="s">
        <v>24</v>
      </c>
    </row>
    <row r="3" spans="1:8" x14ac:dyDescent="0.2">
      <c r="A3" s="42"/>
      <c r="B3" s="62" t="s">
        <v>31</v>
      </c>
    </row>
    <row r="4" spans="1:8" x14ac:dyDescent="0.2">
      <c r="A4" s="66" t="s">
        <v>37</v>
      </c>
      <c r="B4" s="66"/>
      <c r="C4" s="66"/>
      <c r="D4" s="66"/>
      <c r="E4" s="66"/>
    </row>
    <row r="6" spans="1:8" x14ac:dyDescent="0.2">
      <c r="A6" s="49" t="s">
        <v>33</v>
      </c>
      <c r="B6" s="49"/>
      <c r="C6" s="49"/>
      <c r="D6" s="49"/>
      <c r="E6" s="49"/>
      <c r="F6" s="49"/>
      <c r="G6" s="43"/>
      <c r="H6" s="43"/>
    </row>
    <row r="7" spans="1:8" s="2" customFormat="1" ht="80" x14ac:dyDescent="0.2">
      <c r="A7" s="63" t="s">
        <v>41</v>
      </c>
      <c r="B7" s="63" t="s">
        <v>36</v>
      </c>
      <c r="C7" s="63" t="s">
        <v>35</v>
      </c>
      <c r="D7" s="55" t="s">
        <v>29</v>
      </c>
      <c r="E7" s="67" t="s">
        <v>38</v>
      </c>
      <c r="F7" s="65"/>
      <c r="G7" s="56"/>
      <c r="H7" s="44"/>
    </row>
    <row r="8" spans="1:8" s="2" customFormat="1" x14ac:dyDescent="0.2">
      <c r="A8" s="45">
        <v>20800</v>
      </c>
      <c r="B8" s="59">
        <v>17400</v>
      </c>
      <c r="C8" s="68">
        <v>0</v>
      </c>
      <c r="D8" s="60">
        <f>IF(1.2*A8-B8-C8&lt;0,0,(1.2*A8-B8-C8)*3/2)</f>
        <v>11340</v>
      </c>
      <c r="E8" s="64">
        <f>ROUND(B8+C8+2/3*D8,0)</f>
        <v>24960</v>
      </c>
      <c r="F8" s="44"/>
      <c r="G8" s="57"/>
      <c r="H8" s="46"/>
    </row>
    <row r="9" spans="1:8" s="2" customFormat="1" x14ac:dyDescent="0.2">
      <c r="A9" s="44"/>
      <c r="B9" s="47"/>
      <c r="C9" s="47"/>
      <c r="D9" s="48"/>
      <c r="E9" s="44"/>
      <c r="F9" s="44"/>
      <c r="G9" s="44"/>
      <c r="H9" s="46"/>
    </row>
    <row r="10" spans="1:8" s="2" customFormat="1" x14ac:dyDescent="0.2">
      <c r="A10" s="44"/>
      <c r="B10" s="47"/>
      <c r="C10" s="47"/>
      <c r="D10" s="48"/>
      <c r="E10" s="44"/>
      <c r="F10" s="44"/>
      <c r="G10" s="44"/>
      <c r="H10" s="46"/>
    </row>
    <row r="11" spans="1:8" x14ac:dyDescent="0.2">
      <c r="A11" s="49" t="s">
        <v>32</v>
      </c>
      <c r="B11" s="49"/>
      <c r="C11" s="49"/>
      <c r="D11" s="49"/>
      <c r="E11" s="49"/>
      <c r="F11" s="49"/>
      <c r="G11" s="43"/>
      <c r="H11" s="43"/>
    </row>
    <row r="12" spans="1:8" s="2" customFormat="1" ht="80" x14ac:dyDescent="0.2">
      <c r="A12" s="63" t="s">
        <v>42</v>
      </c>
      <c r="B12" s="63" t="s">
        <v>36</v>
      </c>
      <c r="C12" s="63" t="s">
        <v>35</v>
      </c>
      <c r="D12" s="55" t="s">
        <v>29</v>
      </c>
      <c r="E12" s="67" t="s">
        <v>39</v>
      </c>
      <c r="F12" s="65"/>
      <c r="G12" s="56"/>
      <c r="H12" s="44"/>
    </row>
    <row r="13" spans="1:8" s="2" customFormat="1" x14ac:dyDescent="0.2">
      <c r="A13" s="45">
        <v>20800</v>
      </c>
      <c r="B13" s="59">
        <v>10000</v>
      </c>
      <c r="C13" s="68">
        <v>0</v>
      </c>
      <c r="D13" s="60">
        <f>IF(1.2*A13-B13-C13&lt;0,0,(1.2*A13-B13-C13)*3/2)</f>
        <v>22440</v>
      </c>
      <c r="E13" s="64">
        <f>ROUND(B13+C13+2/3*D13,0)</f>
        <v>24960</v>
      </c>
      <c r="F13" s="44"/>
      <c r="G13" s="57"/>
      <c r="H13" s="46"/>
    </row>
    <row r="14" spans="1:8" s="2" customFormat="1" x14ac:dyDescent="0.2">
      <c r="A14" s="44"/>
      <c r="B14" s="47"/>
      <c r="C14" s="47"/>
      <c r="D14" s="48"/>
      <c r="E14" s="44"/>
      <c r="F14" s="44"/>
      <c r="G14" s="44"/>
      <c r="H14" s="46"/>
    </row>
    <row r="15" spans="1:8" s="2" customFormat="1" x14ac:dyDescent="0.2">
      <c r="A15" s="44"/>
      <c r="B15" s="44"/>
      <c r="C15" s="44"/>
      <c r="D15" s="44"/>
      <c r="E15" s="44"/>
      <c r="F15" s="44"/>
      <c r="G15" s="44"/>
      <c r="H15" s="44"/>
    </row>
    <row r="16" spans="1:8" x14ac:dyDescent="0.2">
      <c r="A16" s="49" t="s">
        <v>34</v>
      </c>
      <c r="B16" s="49"/>
      <c r="C16" s="49"/>
      <c r="D16" s="49"/>
      <c r="E16" s="49"/>
      <c r="F16" s="49"/>
      <c r="G16" s="49"/>
      <c r="H16" s="43"/>
    </row>
    <row r="17" spans="1:10" ht="80" x14ac:dyDescent="0.2">
      <c r="A17" s="63" t="s">
        <v>42</v>
      </c>
      <c r="B17" s="63" t="s">
        <v>18</v>
      </c>
      <c r="C17" s="63" t="s">
        <v>19</v>
      </c>
      <c r="D17" s="63" t="s">
        <v>27</v>
      </c>
      <c r="E17" s="63" t="s">
        <v>30</v>
      </c>
      <c r="F17" s="55" t="s">
        <v>43</v>
      </c>
      <c r="G17" s="67" t="s">
        <v>40</v>
      </c>
      <c r="H17" s="65"/>
      <c r="I17" s="56"/>
    </row>
    <row r="18" spans="1:10" x14ac:dyDescent="0.2">
      <c r="A18" s="45">
        <v>20800</v>
      </c>
      <c r="B18" s="68" t="s">
        <v>0</v>
      </c>
      <c r="C18" s="68" t="s">
        <v>21</v>
      </c>
      <c r="D18" s="69">
        <v>1</v>
      </c>
      <c r="E18" s="59">
        <f>IF(C18="medián",SUMIF(mediány!A11:A16,Vzorec!B18,mediány!F11:F16),IF(C18="3.kvartil",SUMIF(mediány!A11:A16,Vzorec!B18,mediány!G11:G16),IF(C18="9.decil",SUMIF(mediány!A11:A16,Vzorec!B18,mediány!H11:H16))))*D18</f>
        <v>36900</v>
      </c>
      <c r="F18" s="61">
        <f>IF(1.2*A18-2/3*E18&lt;0,0,1.2*A18-2/3*E18)</f>
        <v>360</v>
      </c>
      <c r="G18" s="64">
        <f>F18+2/3*E18</f>
        <v>24960</v>
      </c>
      <c r="H18" s="44"/>
      <c r="I18" s="57"/>
    </row>
    <row r="19" spans="1:10" x14ac:dyDescent="0.2">
      <c r="A19" s="44"/>
      <c r="B19" s="44"/>
      <c r="C19" s="44"/>
      <c r="D19" s="47"/>
      <c r="E19" s="47"/>
      <c r="F19" s="47"/>
      <c r="G19" s="48"/>
      <c r="H19" s="44"/>
      <c r="I19" s="2"/>
      <c r="J19" s="2"/>
    </row>
    <row r="24" spans="1:10" x14ac:dyDescent="0.2">
      <c r="A24" s="54"/>
      <c r="B24" s="54"/>
      <c r="C24" s="54"/>
    </row>
    <row r="25" spans="1:10" x14ac:dyDescent="0.2">
      <c r="A25" s="54"/>
      <c r="B25" s="54"/>
      <c r="C25" s="54"/>
    </row>
  </sheetData>
  <sheetProtection sheet="1" objects="1" scenarios="1" selectLockedCells="1"/>
  <conditionalFormatting sqref="E8">
    <cfRule type="cellIs" dxfId="1" priority="3" operator="lessThan">
      <formula>24960</formula>
    </cfRule>
  </conditionalFormatting>
  <conditionalFormatting sqref="E13">
    <cfRule type="cellIs" dxfId="0" priority="1" operator="lessThan">
      <formula>24960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6770633-1F21-483D-8ECF-760106BE4984}">
          <x14:formula1>
            <xm:f>mediány!$A$2:$A$7</xm:f>
          </x14:formula1>
          <xm:sqref>B18</xm:sqref>
        </x14:dataValidation>
        <x14:dataValidation type="list" allowBlank="1" showInputMessage="1" showErrorMessage="1" xr:uid="{FACD4858-1CA8-429C-AA15-AFFE4DFBB5B4}">
          <x14:formula1>
            <xm:f>mediány!$B$10:$D$10</xm:f>
          </x14:formula1>
          <xm:sqref>C18</xm:sqref>
        </x14:dataValidation>
        <x14:dataValidation type="list" allowBlank="1" showInputMessage="1" showErrorMessage="1" xr:uid="{4944BB40-91CD-4251-BFD7-CC6BFB72DD35}">
          <x14:formula1>
            <xm:f>mediány!$E$19:$E$38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7DB1-D686-49EA-BD76-3FF3022DF77D}">
  <sheetPr>
    <pageSetUpPr fitToPage="1"/>
  </sheetPr>
  <dimension ref="A1:P38"/>
  <sheetViews>
    <sheetView showGridLines="0" topLeftCell="A3" zoomScaleNormal="100" workbookViewId="0">
      <selection activeCell="F24" sqref="F24"/>
    </sheetView>
  </sheetViews>
  <sheetFormatPr baseColWidth="10" defaultColWidth="8.83203125" defaultRowHeight="15" x14ac:dyDescent="0.2"/>
  <cols>
    <col min="1" max="1" width="11.83203125" style="3" bestFit="1" customWidth="1"/>
    <col min="2" max="2" width="16.33203125" style="3" bestFit="1" customWidth="1"/>
    <col min="3" max="3" width="12.5" style="3" bestFit="1" customWidth="1"/>
    <col min="4" max="4" width="7.5" style="3" bestFit="1" customWidth="1"/>
    <col min="5" max="5" width="12.5" style="3" bestFit="1" customWidth="1"/>
    <col min="6" max="6" width="17.33203125" style="3" bestFit="1" customWidth="1"/>
    <col min="7" max="7" width="11.6640625" style="3" bestFit="1" customWidth="1"/>
    <col min="8" max="8" width="16.6640625" style="3" bestFit="1" customWidth="1"/>
    <col min="9" max="9" width="12.6640625" style="3" bestFit="1" customWidth="1"/>
    <col min="10" max="10" width="12.6640625" style="3" customWidth="1"/>
    <col min="11" max="11" width="3.5" style="3" customWidth="1"/>
    <col min="12" max="12" width="7.5" style="3" bestFit="1" customWidth="1"/>
    <col min="13" max="13" width="3.83203125" style="3" customWidth="1"/>
    <col min="14" max="14" width="11.6640625" style="3" bestFit="1" customWidth="1"/>
    <col min="15" max="15" width="13" style="3" bestFit="1" customWidth="1"/>
    <col min="16" max="16" width="10.6640625" style="3" bestFit="1" customWidth="1"/>
    <col min="17" max="16384" width="8.83203125" style="3"/>
  </cols>
  <sheetData>
    <row r="1" spans="1:16" ht="33" thickBot="1" x14ac:dyDescent="0.25">
      <c r="A1" s="41" t="s">
        <v>18</v>
      </c>
      <c r="B1" s="40" t="s">
        <v>26</v>
      </c>
      <c r="C1" s="37" t="s">
        <v>17</v>
      </c>
      <c r="D1" s="37" t="s">
        <v>16</v>
      </c>
      <c r="E1" s="39" t="s">
        <v>15</v>
      </c>
      <c r="F1" s="38" t="s">
        <v>14</v>
      </c>
      <c r="G1" s="37" t="s">
        <v>13</v>
      </c>
      <c r="H1" s="36" t="s">
        <v>12</v>
      </c>
      <c r="I1" s="35" t="s">
        <v>11</v>
      </c>
      <c r="J1" s="35" t="s">
        <v>10</v>
      </c>
      <c r="K1" s="33"/>
      <c r="L1" s="34" t="s">
        <v>9</v>
      </c>
      <c r="M1" s="33"/>
      <c r="N1" s="32" t="s">
        <v>8</v>
      </c>
      <c r="O1" s="31" t="s">
        <v>7</v>
      </c>
      <c r="P1" s="30" t="s">
        <v>6</v>
      </c>
    </row>
    <row r="2" spans="1:16" x14ac:dyDescent="0.2">
      <c r="A2" s="16" t="s">
        <v>5</v>
      </c>
      <c r="B2" s="15">
        <v>320</v>
      </c>
      <c r="C2" s="14">
        <v>391600</v>
      </c>
      <c r="D2" s="13">
        <v>0.17199999999999999</v>
      </c>
      <c r="E2" s="12">
        <v>67400</v>
      </c>
      <c r="F2" s="9">
        <v>459000</v>
      </c>
      <c r="G2" s="11">
        <v>155100</v>
      </c>
      <c r="H2" s="10">
        <v>614100</v>
      </c>
      <c r="I2" s="9">
        <v>566400</v>
      </c>
      <c r="J2" s="9">
        <v>736800</v>
      </c>
      <c r="K2" s="7"/>
      <c r="L2" s="8">
        <v>0.3</v>
      </c>
      <c r="M2" s="7"/>
      <c r="N2" s="6">
        <f>F2*L2</f>
        <v>137700</v>
      </c>
      <c r="O2" s="5">
        <f t="shared" ref="O2:O7" si="0">I2*L2</f>
        <v>169920</v>
      </c>
      <c r="P2" s="4">
        <f t="shared" ref="P2:P7" si="1">J2*L2</f>
        <v>221040</v>
      </c>
    </row>
    <row r="3" spans="1:16" ht="16" thickBot="1" x14ac:dyDescent="0.25">
      <c r="A3" s="28" t="s">
        <v>4</v>
      </c>
      <c r="B3" s="27">
        <v>320</v>
      </c>
      <c r="C3" s="26">
        <v>378100</v>
      </c>
      <c r="D3" s="25">
        <v>0.188</v>
      </c>
      <c r="E3" s="24">
        <v>71100</v>
      </c>
      <c r="F3" s="21">
        <v>449200</v>
      </c>
      <c r="G3" s="23">
        <v>151800</v>
      </c>
      <c r="H3" s="22">
        <v>601000</v>
      </c>
      <c r="I3" s="21">
        <v>578400</v>
      </c>
      <c r="J3" s="21">
        <v>657600</v>
      </c>
      <c r="K3" s="7"/>
      <c r="L3" s="29">
        <v>0.3</v>
      </c>
      <c r="M3" s="7"/>
      <c r="N3" s="19">
        <f>F3*L3</f>
        <v>134760</v>
      </c>
      <c r="O3" s="18">
        <f t="shared" si="0"/>
        <v>173520</v>
      </c>
      <c r="P3" s="17">
        <f t="shared" si="1"/>
        <v>197280</v>
      </c>
    </row>
    <row r="4" spans="1:16" ht="16" thickTop="1" x14ac:dyDescent="0.2">
      <c r="A4" s="16" t="s">
        <v>3</v>
      </c>
      <c r="B4" s="15">
        <v>320</v>
      </c>
      <c r="C4" s="14">
        <v>449316</v>
      </c>
      <c r="D4" s="13">
        <v>0.31900000000000001</v>
      </c>
      <c r="E4" s="12">
        <v>143300</v>
      </c>
      <c r="F4" s="9">
        <v>592616</v>
      </c>
      <c r="G4" s="11">
        <v>200300</v>
      </c>
      <c r="H4" s="10">
        <v>792916</v>
      </c>
      <c r="I4" s="9">
        <v>469200</v>
      </c>
      <c r="J4" s="9">
        <v>500400</v>
      </c>
      <c r="K4" s="7"/>
      <c r="L4" s="8">
        <v>0.3</v>
      </c>
      <c r="M4" s="7"/>
      <c r="N4" s="6">
        <f>F4*L4</f>
        <v>177784.8</v>
      </c>
      <c r="O4" s="5">
        <f t="shared" si="0"/>
        <v>140760</v>
      </c>
      <c r="P4" s="4">
        <f t="shared" si="1"/>
        <v>150120</v>
      </c>
    </row>
    <row r="5" spans="1:16" ht="16" thickBot="1" x14ac:dyDescent="0.25">
      <c r="A5" s="28" t="s">
        <v>2</v>
      </c>
      <c r="B5" s="27">
        <v>320</v>
      </c>
      <c r="C5" s="26">
        <v>317300</v>
      </c>
      <c r="D5" s="25">
        <v>0.16800000000000001</v>
      </c>
      <c r="E5" s="24">
        <v>53300</v>
      </c>
      <c r="F5" s="21">
        <v>370600</v>
      </c>
      <c r="G5" s="23">
        <v>125300</v>
      </c>
      <c r="H5" s="22">
        <v>495900</v>
      </c>
      <c r="I5" s="21">
        <v>406800</v>
      </c>
      <c r="J5" s="21">
        <v>496800</v>
      </c>
      <c r="K5" s="7"/>
      <c r="L5" s="20">
        <v>0.3</v>
      </c>
      <c r="M5" s="7"/>
      <c r="N5" s="19">
        <f>F5*L5</f>
        <v>111180</v>
      </c>
      <c r="O5" s="18">
        <f t="shared" si="0"/>
        <v>122040</v>
      </c>
      <c r="P5" s="17">
        <f t="shared" si="1"/>
        <v>149040</v>
      </c>
    </row>
    <row r="6" spans="1:16" ht="16" thickTop="1" x14ac:dyDescent="0.2">
      <c r="A6" s="16" t="s">
        <v>1</v>
      </c>
      <c r="B6" s="15">
        <v>240</v>
      </c>
      <c r="C6" s="14">
        <v>386800</v>
      </c>
      <c r="D6" s="13">
        <v>0.46200000000000002</v>
      </c>
      <c r="E6" s="12">
        <v>178700</v>
      </c>
      <c r="F6" s="9">
        <v>565500</v>
      </c>
      <c r="G6" s="11">
        <v>191100</v>
      </c>
      <c r="H6" s="10">
        <v>756600</v>
      </c>
      <c r="I6" s="9">
        <v>603600</v>
      </c>
      <c r="J6" s="9">
        <v>735600</v>
      </c>
      <c r="K6" s="7"/>
      <c r="L6" s="8">
        <v>0.3</v>
      </c>
      <c r="M6" s="7"/>
      <c r="N6" s="6">
        <f>F6*L6</f>
        <v>169650</v>
      </c>
      <c r="O6" s="5">
        <f t="shared" si="0"/>
        <v>181080</v>
      </c>
      <c r="P6" s="4">
        <f t="shared" si="1"/>
        <v>220680</v>
      </c>
    </row>
    <row r="7" spans="1:16" x14ac:dyDescent="0.2">
      <c r="A7" s="16" t="s">
        <v>0</v>
      </c>
      <c r="B7" s="15">
        <v>240</v>
      </c>
      <c r="C7" s="14">
        <v>343300</v>
      </c>
      <c r="D7" s="13">
        <v>0.112</v>
      </c>
      <c r="E7" s="12">
        <v>38400</v>
      </c>
      <c r="F7" s="9">
        <v>381700</v>
      </c>
      <c r="G7" s="11">
        <v>129000</v>
      </c>
      <c r="H7" s="10">
        <v>510700</v>
      </c>
      <c r="I7" s="9">
        <v>442800</v>
      </c>
      <c r="J7" s="9">
        <v>548400</v>
      </c>
      <c r="K7" s="7"/>
      <c r="L7" s="8">
        <v>0.1</v>
      </c>
      <c r="M7" s="7"/>
      <c r="N7" s="6">
        <f t="shared" ref="N7" si="2">F7*L7</f>
        <v>38170</v>
      </c>
      <c r="O7" s="5">
        <f t="shared" si="0"/>
        <v>44280</v>
      </c>
      <c r="P7" s="4">
        <f t="shared" si="1"/>
        <v>54840</v>
      </c>
    </row>
    <row r="9" spans="1:16" ht="16" thickBot="1" x14ac:dyDescent="0.25">
      <c r="A9" s="3" t="s">
        <v>23</v>
      </c>
    </row>
    <row r="10" spans="1:16" ht="16" x14ac:dyDescent="0.2">
      <c r="A10" s="41" t="s">
        <v>18</v>
      </c>
      <c r="B10" s="38" t="s">
        <v>20</v>
      </c>
      <c r="C10" s="38" t="s">
        <v>21</v>
      </c>
      <c r="D10" s="38" t="s">
        <v>22</v>
      </c>
      <c r="E10" s="50" t="s">
        <v>9</v>
      </c>
      <c r="F10" s="52" t="s">
        <v>20</v>
      </c>
      <c r="G10" s="52" t="s">
        <v>21</v>
      </c>
      <c r="H10" s="52" t="s">
        <v>22</v>
      </c>
    </row>
    <row r="11" spans="1:16" x14ac:dyDescent="0.2">
      <c r="A11" s="16" t="s">
        <v>5</v>
      </c>
      <c r="B11" s="9">
        <v>38250</v>
      </c>
      <c r="C11" s="9">
        <v>47200</v>
      </c>
      <c r="D11" s="9">
        <v>61400</v>
      </c>
      <c r="E11" s="51">
        <v>1</v>
      </c>
      <c r="F11" s="53">
        <f>ROUND(B11*E11,0)</f>
        <v>38250</v>
      </c>
      <c r="G11" s="53">
        <f>ROUND(C11*E11,0)</f>
        <v>47200</v>
      </c>
      <c r="H11" s="53">
        <f>ROUND(D11*E11,0)</f>
        <v>61400</v>
      </c>
    </row>
    <row r="12" spans="1:16" ht="16" thickBot="1" x14ac:dyDescent="0.25">
      <c r="A12" s="28" t="s">
        <v>4</v>
      </c>
      <c r="B12" s="21">
        <v>37433</v>
      </c>
      <c r="C12" s="21">
        <v>48200</v>
      </c>
      <c r="D12" s="21">
        <v>54800</v>
      </c>
      <c r="E12" s="51">
        <v>1</v>
      </c>
      <c r="F12" s="53">
        <f t="shared" ref="F12:F16" si="3">ROUND(B12*E12,0)</f>
        <v>37433</v>
      </c>
      <c r="G12" s="53">
        <f t="shared" ref="G12:G16" si="4">ROUND(C12*E12,0)</f>
        <v>48200</v>
      </c>
      <c r="H12" s="53">
        <f t="shared" ref="H12:H16" si="5">ROUND(D12*E12,0)</f>
        <v>54800</v>
      </c>
    </row>
    <row r="13" spans="1:16" ht="16" thickTop="1" x14ac:dyDescent="0.2">
      <c r="A13" s="16" t="s">
        <v>3</v>
      </c>
      <c r="B13" s="9">
        <v>49385</v>
      </c>
      <c r="C13" s="9">
        <v>39100</v>
      </c>
      <c r="D13" s="9">
        <v>41700</v>
      </c>
      <c r="E13" s="51">
        <v>1</v>
      </c>
      <c r="F13" s="53">
        <f t="shared" si="3"/>
        <v>49385</v>
      </c>
      <c r="G13" s="53">
        <f t="shared" si="4"/>
        <v>39100</v>
      </c>
      <c r="H13" s="53">
        <f t="shared" si="5"/>
        <v>41700</v>
      </c>
    </row>
    <row r="14" spans="1:16" ht="16" thickBot="1" x14ac:dyDescent="0.25">
      <c r="A14" s="28" t="s">
        <v>2</v>
      </c>
      <c r="B14" s="21">
        <v>30883</v>
      </c>
      <c r="C14" s="21">
        <v>33900</v>
      </c>
      <c r="D14" s="21">
        <v>41400</v>
      </c>
      <c r="E14" s="51">
        <v>1</v>
      </c>
      <c r="F14" s="53">
        <f t="shared" si="3"/>
        <v>30883</v>
      </c>
      <c r="G14" s="53">
        <f t="shared" si="4"/>
        <v>33900</v>
      </c>
      <c r="H14" s="53">
        <f t="shared" si="5"/>
        <v>41400</v>
      </c>
    </row>
    <row r="15" spans="1:16" ht="16" thickTop="1" x14ac:dyDescent="0.2">
      <c r="A15" s="16" t="s">
        <v>1</v>
      </c>
      <c r="B15" s="9">
        <v>47125</v>
      </c>
      <c r="C15" s="9">
        <v>50300</v>
      </c>
      <c r="D15" s="9">
        <v>61300</v>
      </c>
      <c r="E15" s="51">
        <v>1</v>
      </c>
      <c r="F15" s="53">
        <f t="shared" si="3"/>
        <v>47125</v>
      </c>
      <c r="G15" s="53">
        <f t="shared" si="4"/>
        <v>50300</v>
      </c>
      <c r="H15" s="53">
        <f t="shared" si="5"/>
        <v>61300</v>
      </c>
    </row>
    <row r="16" spans="1:16" x14ac:dyDescent="0.2">
      <c r="A16" s="16" t="s">
        <v>0</v>
      </c>
      <c r="B16" s="9">
        <v>31808</v>
      </c>
      <c r="C16" s="9">
        <v>36900</v>
      </c>
      <c r="D16" s="9">
        <v>45700</v>
      </c>
      <c r="E16" s="51">
        <v>1</v>
      </c>
      <c r="F16" s="53">
        <f t="shared" si="3"/>
        <v>31808</v>
      </c>
      <c r="G16" s="53">
        <f t="shared" si="4"/>
        <v>36900</v>
      </c>
      <c r="H16" s="53">
        <f t="shared" si="5"/>
        <v>45700</v>
      </c>
    </row>
    <row r="19" spans="1:5" x14ac:dyDescent="0.2">
      <c r="A19" s="1"/>
      <c r="B19" t="s">
        <v>24</v>
      </c>
      <c r="C19"/>
      <c r="E19" s="3">
        <v>0</v>
      </c>
    </row>
    <row r="20" spans="1:5" x14ac:dyDescent="0.2">
      <c r="A20" s="42"/>
      <c r="B20" t="s">
        <v>25</v>
      </c>
      <c r="E20" s="3">
        <v>0.1</v>
      </c>
    </row>
    <row r="21" spans="1:5" x14ac:dyDescent="0.2">
      <c r="E21" s="3">
        <v>0.15</v>
      </c>
    </row>
    <row r="22" spans="1:5" x14ac:dyDescent="0.2">
      <c r="E22" s="3">
        <v>0.2</v>
      </c>
    </row>
    <row r="23" spans="1:5" x14ac:dyDescent="0.2">
      <c r="E23" s="3">
        <v>0.25</v>
      </c>
    </row>
    <row r="24" spans="1:5" x14ac:dyDescent="0.2">
      <c r="E24" s="3">
        <v>0.3</v>
      </c>
    </row>
    <row r="25" spans="1:5" x14ac:dyDescent="0.2">
      <c r="E25" s="3">
        <v>0.35</v>
      </c>
    </row>
    <row r="26" spans="1:5" x14ac:dyDescent="0.2">
      <c r="E26" s="3">
        <v>0.4</v>
      </c>
    </row>
    <row r="27" spans="1:5" x14ac:dyDescent="0.2">
      <c r="E27" s="3">
        <v>0.45</v>
      </c>
    </row>
    <row r="28" spans="1:5" x14ac:dyDescent="0.2">
      <c r="E28" s="3">
        <v>0.5</v>
      </c>
    </row>
    <row r="29" spans="1:5" x14ac:dyDescent="0.2">
      <c r="E29" s="3">
        <v>0.55000000000000004</v>
      </c>
    </row>
    <row r="30" spans="1:5" x14ac:dyDescent="0.2">
      <c r="E30" s="3">
        <v>0.6</v>
      </c>
    </row>
    <row r="31" spans="1:5" x14ac:dyDescent="0.2">
      <c r="E31" s="3">
        <v>0.65</v>
      </c>
    </row>
    <row r="32" spans="1:5" x14ac:dyDescent="0.2">
      <c r="E32" s="3">
        <v>0.7</v>
      </c>
    </row>
    <row r="33" spans="5:5" x14ac:dyDescent="0.2">
      <c r="E33" s="3">
        <v>0.75</v>
      </c>
    </row>
    <row r="34" spans="5:5" x14ac:dyDescent="0.2">
      <c r="E34" s="3">
        <v>0.8</v>
      </c>
    </row>
    <row r="35" spans="5:5" x14ac:dyDescent="0.2">
      <c r="E35" s="3">
        <v>0.85</v>
      </c>
    </row>
    <row r="36" spans="5:5" x14ac:dyDescent="0.2">
      <c r="E36" s="3">
        <v>0.9</v>
      </c>
    </row>
    <row r="37" spans="5:5" x14ac:dyDescent="0.2">
      <c r="E37" s="3">
        <v>0.95</v>
      </c>
    </row>
    <row r="38" spans="5:5" x14ac:dyDescent="0.2">
      <c r="E38" s="3">
        <v>1</v>
      </c>
    </row>
  </sheetData>
  <sheetProtection sheet="1" objects="1" scenarios="1" selectLockedCells="1" selectUnlockedCells="1"/>
  <pageMargins left="0.70866141732283472" right="0.70866141732283472" top="0.78740157480314965" bottom="0.78740157480314965" header="0.31496062992125984" footer="0.31496062992125984"/>
  <pageSetup paperSize="9" scale="7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Vzorec</vt:lpstr>
      <vt:lpstr>mediány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</dc:creator>
  <cp:lastModifiedBy>Rumlova Michaela</cp:lastModifiedBy>
  <dcterms:created xsi:type="dcterms:W3CDTF">2025-08-12T12:01:01Z</dcterms:created>
  <dcterms:modified xsi:type="dcterms:W3CDTF">2025-08-30T14:36:11Z</dcterms:modified>
</cp:coreProperties>
</file>