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gutth\Desktop\RESTART - OP JAK NÁVRATY\Kalkulačky\VŠCHT rozpočet\"/>
    </mc:Choice>
  </mc:AlternateContent>
  <xr:revisionPtr revIDLastSave="0" documentId="13_ncr:1_{16538819-5160-4990-B682-C95F817138C6}" xr6:coauthVersionLast="47" xr6:coauthVersionMax="47" xr10:uidLastSave="{00000000-0000-0000-0000-000000000000}"/>
  <workbookProtection workbookAlgorithmName="SHA-512" workbookHashValue="T3u3+8lxyBMDXZOAGQGbQywcgORYmT8QMJ5QhfB171xZFMDYqH866S+bW6HcM9pHg0XLR2nFXIaPVu43rGNB8A==" workbookSaltValue="RF+Icc01jv2/mWu6Xz56zg==" workbookSpinCount="100000" lockStructure="1"/>
  <bookViews>
    <workbookView xWindow="-28920" yWindow="-120" windowWidth="29040" windowHeight="15720" xr2:uid="{AA181FFC-7C15-401D-8EA8-CF68558FC97A}"/>
  </bookViews>
  <sheets>
    <sheet name="Instrukce" sheetId="6" r:id="rId1"/>
    <sheet name="Rozpočet NG" sheetId="4" r:id="rId2"/>
    <sheet name="Tarifní třídy - Mediány" sheetId="5" r:id="rId3"/>
    <sheet name="Kalkulačka žádost o NG" sheetId="2" r:id="rId4"/>
  </sheets>
  <definedNames>
    <definedName name="_xlnm.Print_Area" localSheetId="1">'Rozpočet NG'!$B$2:$O$45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7" i="4" l="1"/>
  <c r="D74" i="4" l="1"/>
  <c r="D75" i="4" s="1"/>
  <c r="D72" i="4" a="1"/>
  <c r="D72" i="4" s="1"/>
  <c r="G20" i="4"/>
  <c r="H20" i="4"/>
  <c r="I20" i="4"/>
  <c r="K20" i="4" s="1"/>
  <c r="G21" i="4"/>
  <c r="H21" i="4"/>
  <c r="I21" i="4"/>
  <c r="K21" i="4" s="1"/>
  <c r="G22" i="4"/>
  <c r="H22" i="4"/>
  <c r="I22" i="4"/>
  <c r="K22" i="4" s="1"/>
  <c r="I23" i="4"/>
  <c r="G23" i="4"/>
  <c r="K25" i="4"/>
  <c r="L22" i="4" l="1"/>
  <c r="M20" i="4"/>
  <c r="O20" i="4" s="1"/>
  <c r="L21" i="4"/>
  <c r="M21" i="4"/>
  <c r="O21" i="4" s="1"/>
  <c r="L20" i="4"/>
  <c r="M22" i="4"/>
  <c r="O22" i="4" s="1"/>
  <c r="D4" i="4" l="1"/>
  <c r="D50" i="4" l="1"/>
  <c r="D83" i="4" a="1"/>
  <c r="D83" i="4" s="1"/>
  <c r="F31" i="4" l="1"/>
  <c r="I34" i="4"/>
  <c r="H23" i="4"/>
  <c r="D76" i="4" l="1"/>
  <c r="H24" i="4"/>
  <c r="K23" i="4" l="1"/>
  <c r="G25" i="4" a="1"/>
  <c r="G25" i="4" s="1"/>
  <c r="L23" i="4" l="1"/>
  <c r="M23" i="4"/>
  <c r="O23" i="4" s="1"/>
  <c r="K24" i="4"/>
  <c r="H31" i="4" s="1"/>
  <c r="G24" i="4"/>
  <c r="I8" i="4"/>
  <c r="D11" i="4" l="1"/>
  <c r="E31" i="4"/>
  <c r="E32" i="4" s="1"/>
  <c r="H57" i="4"/>
  <c r="I10" i="4" l="1"/>
  <c r="I9" i="4"/>
  <c r="D84" i="4" s="1"/>
  <c r="D85" i="4" s="1"/>
  <c r="G31" i="4"/>
  <c r="I31" i="4" s="1"/>
  <c r="M32" i="4"/>
  <c r="M33" i="4" s="1"/>
  <c r="D7" i="4"/>
  <c r="D52" i="4" s="1"/>
  <c r="K31" i="4" l="1"/>
  <c r="L31" i="4"/>
  <c r="D86" i="4"/>
  <c r="D82" i="4"/>
  <c r="D88" i="4" s="1"/>
  <c r="D81" i="4" a="1"/>
  <c r="D81" i="4" s="1"/>
  <c r="H88" i="4" l="1"/>
  <c r="D89" i="4"/>
  <c r="D90" i="4" s="1"/>
  <c r="D5" i="4" a="1"/>
  <c r="D5" i="4" s="1"/>
  <c r="I35" i="4" s="1"/>
  <c r="K34" i="4"/>
  <c r="F32" i="4"/>
  <c r="H32" i="4"/>
  <c r="H33" i="4" s="1"/>
  <c r="D8" i="4"/>
  <c r="D51" i="4" s="1"/>
  <c r="D53" i="4" s="1"/>
  <c r="D54" i="4" s="1"/>
  <c r="I36" i="4" l="1"/>
  <c r="K35" i="4"/>
  <c r="K43" i="4" s="1"/>
  <c r="I43" i="4"/>
  <c r="H89" i="4"/>
  <c r="H90" i="4" s="1"/>
  <c r="D55" i="4"/>
  <c r="D57" i="4" s="1"/>
  <c r="D58" i="4" s="1"/>
  <c r="F33" i="4"/>
  <c r="I54" i="4"/>
  <c r="L34" i="4"/>
  <c r="G32" i="4"/>
  <c r="G33" i="4" s="1"/>
  <c r="D56" i="4" l="1"/>
  <c r="E33" i="4"/>
  <c r="I33" i="4" s="1"/>
  <c r="I32" i="4"/>
  <c r="L35" i="4"/>
  <c r="I55" i="4"/>
  <c r="I56" i="4"/>
  <c r="H68" i="4" l="1"/>
  <c r="H69" i="4" s="1"/>
  <c r="D68" i="4"/>
  <c r="D62" i="4" s="1"/>
  <c r="L32" i="4"/>
  <c r="K32" i="4"/>
  <c r="M37" i="4"/>
  <c r="M43" i="4" s="1"/>
  <c r="L43" i="4"/>
  <c r="I57" i="4"/>
  <c r="L33" i="4"/>
  <c r="K33" i="4"/>
  <c r="D63" i="4" l="1"/>
  <c r="D64" i="4"/>
  <c r="H70" i="4"/>
  <c r="D69" i="4"/>
  <c r="D7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Margutti Hana</author>
  </authors>
  <commentList>
    <comment ref="D19" authorId="0" shapeId="0" xr:uid="{A4E00618-A619-4378-914C-74A1FD093AFD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Vyberte z možností</t>
        </r>
      </text>
    </comment>
    <comment ref="E19" authorId="0" shapeId="0" xr:uid="{56CD7947-B484-449A-968B-54CE9E735B17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Výši úvazku doplňte ve formátu 0,1 - 1,0</t>
        </r>
      </text>
    </comment>
    <comment ref="F19" authorId="0" shapeId="0" xr:uid="{D29257E4-1E4E-4501-AA30-48F913BEF98C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Počet měsíců doby zapojení do projektu vyplňte ve formátu 1 - 24</t>
        </r>
      </text>
    </comment>
    <comment ref="K19" authorId="0" shapeId="0" xr:uid="{738ED8AC-2976-434D-AF04-CDFF040C83D1}">
      <text>
        <r>
          <rPr>
            <b/>
            <sz val="9"/>
            <color indexed="81"/>
            <rFont val="Tahoma"/>
            <charset val="1"/>
          </rPr>
          <t>Margutti Hana:</t>
        </r>
        <r>
          <rPr>
            <sz val="9"/>
            <color indexed="81"/>
            <rFont val="Tahoma"/>
            <charset val="1"/>
          </rPr>
          <t xml:space="preserve">
Celkové ON za celý projekt při daném úvazku</t>
        </r>
      </text>
    </comment>
    <comment ref="G24" authorId="0" shapeId="0" xr:uid="{FB4686AF-43DA-4A7F-ADDA-8D046975B121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Tato hodnota se musí rovnat počtu produktivních hodin, který vyjde pro odborný tým v Kalkulačce.</t>
        </r>
      </text>
    </comment>
    <comment ref="K24" authorId="0" shapeId="0" xr:uid="{FBA0455C-DDF3-4BAF-9B9D-3F245E411FE3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Tato hodnota nesmí být vyšší než celková částka, která vyjde pro odborný tým v Kalkulačce.</t>
        </r>
      </text>
    </comment>
    <comment ref="M31" authorId="0" shapeId="0" xr:uid="{B324A560-94CF-401F-8B03-48AE730BDB9F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Vyplňte v případě plánování ON nad rámec NG. </t>
        </r>
        <r>
          <rPr>
            <u/>
            <sz val="9"/>
            <color indexed="81"/>
            <rFont val="Tahoma"/>
            <family val="2"/>
            <charset val="238"/>
          </rPr>
          <t>Pouze po předchozí konzultaci s fakultou.</t>
        </r>
      </text>
    </comment>
    <comment ref="M34" authorId="0" shapeId="0" xr:uid="{B0E3C7BF-C94C-4D77-AE59-61E85BFB4F68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Vyplňte v případě plánování nákladů na mobility nad rámec NG. </t>
        </r>
        <r>
          <rPr>
            <u/>
            <sz val="9"/>
            <color indexed="81"/>
            <rFont val="Tahoma"/>
            <family val="2"/>
            <charset val="238"/>
          </rPr>
          <t>Pouze po předchozí konzultaci s fakultou.</t>
        </r>
      </text>
    </comment>
    <comment ref="I35" authorId="0" shapeId="0" xr:uid="{7F33A527-60F9-49E6-8465-596C0CB89F0B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POZOR: Paušál nesmí být záporné číslo! Pokud k tomu dojde, snižte plánované náklady na Pomocný odborný tým.</t>
        </r>
      </text>
    </comment>
    <comment ref="I37" authorId="0" shapeId="0" xr:uid="{4880E086-60AC-45B6-967C-CC99821E1969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Celková částka plánovaných provozních nákladů by se měla rovnat maximální částce možného paušálu na NG - řádek "Paušál na provozní náklady (max. prostředky)". 
V přpadě, že jsou plánované provozní náklady vyšší než maximální paušál, rozdíl se automaticky vyplní do sloupečku - Financováno fakultou nad rámec 10%. </t>
        </r>
        <r>
          <rPr>
            <u/>
            <sz val="9"/>
            <color indexed="81"/>
            <rFont val="Tahoma"/>
            <family val="2"/>
            <charset val="238"/>
          </rPr>
          <t>Tuto skutečnnost je však nutné předem konzultovat s fakultou.</t>
        </r>
        <r>
          <rPr>
            <sz val="9"/>
            <color indexed="81"/>
            <rFont val="Tahoma"/>
            <family val="2"/>
            <charset val="238"/>
          </rPr>
          <t xml:space="preserve"> Uveďte do komentáře důvod dodatečného financování.</t>
        </r>
      </text>
    </comment>
    <comment ref="I43" authorId="0" shapeId="0" xr:uid="{BB315FB5-4023-4C28-A958-86C6E0A960B7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součet: Osobní náklady+Mobility+PAUŠÁL na provozní náklady (max. prostředky)
Částka odpovídá Celkové částce alokované na NG vypočítané v Kalkulačce žádost o NG</t>
        </r>
      </text>
    </comment>
    <comment ref="K43" authorId="0" shapeId="0" xr:uid="{BB44122B-D96F-4446-946F-38457AA1C2DE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součet: Osobní náklady+Mobility+PAUŠÁL na provozní náklady (max. prostředky)</t>
        </r>
      </text>
    </comment>
    <comment ref="L43" authorId="0" shapeId="0" xr:uid="{CA999AEB-FA4F-4E17-AC6C-1A53E76EA45F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součet: Osobní náklady+Mobility+PAUŠÁL na provozní náklady (max. prostředky)</t>
        </r>
      </text>
    </comment>
    <comment ref="M43" authorId="0" shapeId="0" xr:uid="{77EF7D80-CDB3-4317-9F65-B1C9B03AC401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součet financováno fakultou nad rámec 10%: Osobní náklady+Mobility+PAUŠÁL (reálné prostředky)</t>
        </r>
      </text>
    </comment>
    <comment ref="I45" authorId="0" shapeId="0" xr:uid="{60931780-310E-4E15-8210-D355585C70F9}">
      <text>
        <r>
          <rPr>
            <b/>
            <sz val="9"/>
            <color indexed="81"/>
            <rFont val="Tahoma"/>
            <family val="2"/>
            <charset val="238"/>
          </rPr>
          <t>Margutti Hana:</t>
        </r>
        <r>
          <rPr>
            <sz val="9"/>
            <color indexed="81"/>
            <rFont val="Tahoma"/>
            <family val="2"/>
            <charset val="238"/>
          </rPr>
          <t xml:space="preserve">
Doplňte odhadovanou částku plánovaných publikačních nákladů. Tato částka není součástí rozpočtu NG.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<sst xmlns="http://schemas.openxmlformats.org/spreadsheetml/2006/main" count="271" uniqueCount="196">
  <si>
    <t>DHM</t>
  </si>
  <si>
    <t>Sazba na jednu produktivní hodinu</t>
  </si>
  <si>
    <t>Minimální personální náklady ze sazby na jednu produktivní hodinu</t>
  </si>
  <si>
    <t>Pozice</t>
  </si>
  <si>
    <t>Úvazek</t>
  </si>
  <si>
    <t>Počet měsíců</t>
  </si>
  <si>
    <t>zpět na úvodní stránku</t>
  </si>
  <si>
    <t>Návratový grant:</t>
  </si>
  <si>
    <t/>
  </si>
  <si>
    <t>Částka alokovaná na návratový grant:</t>
  </si>
  <si>
    <t>Alokované prostředky</t>
  </si>
  <si>
    <t>Návratový grant - hlavní řešitel</t>
  </si>
  <si>
    <t>Vědecký obor dle MSCA</t>
  </si>
  <si>
    <t>Počet produktivních hodin</t>
  </si>
  <si>
    <t>Celkem</t>
  </si>
  <si>
    <t>Indikátory</t>
  </si>
  <si>
    <t>doba trvání návratového grantu (12 - 36 měsíců)</t>
  </si>
  <si>
    <t>v Kč</t>
  </si>
  <si>
    <t>za celou dobu trvání návratového grantu</t>
  </si>
  <si>
    <t>vyberte ze seznamu</t>
  </si>
  <si>
    <t>úvazek za 1 kalendářní měsíc (0,5 - 1,0)</t>
  </si>
  <si>
    <t>za celou dobu trvání  návratového grantu</t>
  </si>
  <si>
    <t>Příspěvek na péči o dítě či osobu blízkou</t>
  </si>
  <si>
    <t>Počet měsíců čerpání příspěvku</t>
  </si>
  <si>
    <t>Cena jednotky za měsíc</t>
  </si>
  <si>
    <t>Minimální personální náklady z ceny jednotky za jeden měsíc</t>
  </si>
  <si>
    <t>vyplňte počet měsíců (celé číslo); pokud hlavní řešitel čerpá např. příspěvek na dvě osoby po celou dobu návratového grantu v délce 12 měsíců, vyplní se hodnota 24</t>
  </si>
  <si>
    <t>Mobilita hlavního řešitele návratového grantu</t>
  </si>
  <si>
    <t>Výjezd do země</t>
  </si>
  <si>
    <t>Počet měsíců mobility</t>
  </si>
  <si>
    <t>Cena jednotky mobility</t>
  </si>
  <si>
    <t>Počet pracovních dní (člověkodnů)</t>
  </si>
  <si>
    <t>Částka za mobilitu</t>
  </si>
  <si>
    <t>Indikátor</t>
  </si>
  <si>
    <t>1 - 6 (max. 6 měsíců v součtu za všechny mobility)</t>
  </si>
  <si>
    <t>za 1 člověkoden</t>
  </si>
  <si>
    <t>za celou dobu trvání mobility</t>
  </si>
  <si>
    <t>1.</t>
  </si>
  <si>
    <t>2.</t>
  </si>
  <si>
    <t>Rozvoj vzdělávání hlavního řešitele návratového grantu</t>
  </si>
  <si>
    <t>Počet hodin vzdělávání</t>
  </si>
  <si>
    <t>Cena jednotky vzdělávání</t>
  </si>
  <si>
    <t>Částka za vzdělávání celkem</t>
  </si>
  <si>
    <t>doplňte počet hodin vzdělávání</t>
  </si>
  <si>
    <t>cena jedné hodiny vzdělávání</t>
  </si>
  <si>
    <t>-</t>
  </si>
  <si>
    <t>Mentor</t>
  </si>
  <si>
    <t>Počet osob</t>
  </si>
  <si>
    <t>doba zapojení mentora do návratového grantu v měsících</t>
  </si>
  <si>
    <t>průměrný úvazek mentora (mentorů) za 1 kalendářní měsíc (0,01 - 0,20)</t>
  </si>
  <si>
    <t>doplňte</t>
  </si>
  <si>
    <t>Pomocný odborný tým pro realizaci návratového grantu</t>
  </si>
  <si>
    <t>doba zapojení odborného týmu do realizace návratového grantu v měsících</t>
  </si>
  <si>
    <t>průměrný úvazek členů pomocného týmu za 1 kalendářní měsíc (0,01 - 2,00)</t>
  </si>
  <si>
    <t>Hlavní řešitel:</t>
  </si>
  <si>
    <t>Název návratového grantu:</t>
  </si>
  <si>
    <t>Zahájení realizace NG:</t>
  </si>
  <si>
    <t>Ukončení realizace NG:</t>
  </si>
  <si>
    <t>Délka řešení NG (měsíce):</t>
  </si>
  <si>
    <t>Úvazek hl. řešitele:</t>
  </si>
  <si>
    <t>MN</t>
  </si>
  <si>
    <t>Povinné zákonné odvody (SP a ZP)</t>
  </si>
  <si>
    <t>MOBILITY:</t>
  </si>
  <si>
    <t>1.1.1.1.1.7.1</t>
  </si>
  <si>
    <t>1.1.2.1</t>
  </si>
  <si>
    <t>Úvazek:</t>
  </si>
  <si>
    <t>Mentor:</t>
  </si>
  <si>
    <t>Rozpočtová položka</t>
  </si>
  <si>
    <t>Open Access - publikační poplatky:</t>
  </si>
  <si>
    <t>Přímé výdaje - služby (Aktivita 2)</t>
  </si>
  <si>
    <t>Položka rozpočtu</t>
  </si>
  <si>
    <t>Sloupec1</t>
  </si>
  <si>
    <t>Jednotkové náklady - implementace NG (Aktivita 3)</t>
  </si>
  <si>
    <t>Název rozpočtové položky</t>
  </si>
  <si>
    <t>Osobní náklady</t>
  </si>
  <si>
    <t>Sloupec2</t>
  </si>
  <si>
    <t>Materiál</t>
  </si>
  <si>
    <t>Ostatní služby (bez pub. poplatků)</t>
  </si>
  <si>
    <t>Cestovné</t>
  </si>
  <si>
    <t>PAUŠÁL (reálné prostředky)</t>
  </si>
  <si>
    <t>Celkové prosředky NG:</t>
  </si>
  <si>
    <t>PAUŠÁL na provozní náklady (max. prostředky):</t>
  </si>
  <si>
    <t>Komentář</t>
  </si>
  <si>
    <t>Rozpočet návratového grantu</t>
  </si>
  <si>
    <t>Výpočet mzdových nákladů:</t>
  </si>
  <si>
    <t>1)</t>
  </si>
  <si>
    <t>2)</t>
  </si>
  <si>
    <t>Sazba za 1 produktivní hodinu</t>
  </si>
  <si>
    <t>Řešitelský tým:</t>
  </si>
  <si>
    <t>Průměrný úvazek:</t>
  </si>
  <si>
    <t>Počet produktivních hodin (za celou dobu trvání NG):</t>
  </si>
  <si>
    <t>Doba zapojení na NG (v měsících):</t>
  </si>
  <si>
    <t>Sazba na 1 produktivní hodina (v Kč):</t>
  </si>
  <si>
    <t>Celkem ON za celý NG (v Kč):</t>
  </si>
  <si>
    <t>Kontrola s Kalkulačkou - Celkem ON:</t>
  </si>
  <si>
    <t>Délka praxe hlavního řešitele:</t>
  </si>
  <si>
    <t>Počet produktivních hodin (za 1 rok trvání NG):</t>
  </si>
  <si>
    <t>Hl. řešitel 
Příspěvek na péči</t>
  </si>
  <si>
    <t>Mentor  
Max. prostředky</t>
  </si>
  <si>
    <t>Počet produltivních hodin za 1 rok NG (v hod.):</t>
  </si>
  <si>
    <t>Roční pracovní hodinový fond (v hod.):</t>
  </si>
  <si>
    <t>úvazek</t>
  </si>
  <si>
    <t>Přepočet produktivních hodin NG na reálný roční pracovní hodinový fond:</t>
  </si>
  <si>
    <t>Měsíční odvody SP a ZP (v Kč):</t>
  </si>
  <si>
    <t>Max. měsíční ON (v Kč):</t>
  </si>
  <si>
    <t>Max. měsíční mzdový výměr (v Kč):</t>
  </si>
  <si>
    <t xml:space="preserve">Mentor (maximální mzdový výměr): </t>
  </si>
  <si>
    <t>Max. hodinový mzdový výměr (v Kč):</t>
  </si>
  <si>
    <t>Max. reálná hodinová sazba (v Kč):</t>
  </si>
  <si>
    <t>Odvody SP a ZP za hodinu (v Kč):</t>
  </si>
  <si>
    <t xml:space="preserve">Počet produktivních hodin NG / Roční prac. hodin. fond: </t>
  </si>
  <si>
    <t>(Pomocný odborný tým může zahrnovat zejména tyto typové pozice: výzkumný pracovník – junior; výzkumný pracovník – senior, technický pracovník; další odborný pracovník / specialista)</t>
  </si>
  <si>
    <t>Tarifní třída</t>
  </si>
  <si>
    <t>Hodiny dovolené</t>
  </si>
  <si>
    <t>TSM (Kč/rok)</t>
  </si>
  <si>
    <t>ODK</t>
  </si>
  <si>
    <t>PSM (Kč/rok)</t>
  </si>
  <si>
    <t>MN suma (Kč/rok)</t>
  </si>
  <si>
    <t>SZP (Kč/rok)</t>
  </si>
  <si>
    <t>ON suma (Kč/rok)</t>
  </si>
  <si>
    <t>A1</t>
  </si>
  <si>
    <t>A2</t>
  </si>
  <si>
    <t>A3</t>
  </si>
  <si>
    <t>A4</t>
  </si>
  <si>
    <t>A5</t>
  </si>
  <si>
    <t>A6</t>
  </si>
  <si>
    <t>A7</t>
  </si>
  <si>
    <t>AV1</t>
  </si>
  <si>
    <t>AV2</t>
  </si>
  <si>
    <t>AV3</t>
  </si>
  <si>
    <t>AV4</t>
  </si>
  <si>
    <t>V1</t>
  </si>
  <si>
    <t>V2</t>
  </si>
  <si>
    <t>V3</t>
  </si>
  <si>
    <t>V4</t>
  </si>
  <si>
    <t>V5</t>
  </si>
  <si>
    <t>B0</t>
  </si>
  <si>
    <t>B1</t>
  </si>
  <si>
    <t>B2</t>
  </si>
  <si>
    <t>B3</t>
  </si>
  <si>
    <t>B4</t>
  </si>
  <si>
    <t>B5</t>
  </si>
  <si>
    <t>B6</t>
  </si>
  <si>
    <t>B7</t>
  </si>
  <si>
    <t>Hl. řešitel 
Pers. Náklady</t>
  </si>
  <si>
    <t>max. průměrná částka</t>
  </si>
  <si>
    <t>Člen 1:</t>
  </si>
  <si>
    <t>Pomocný odborný tým</t>
  </si>
  <si>
    <t>Člen 2:</t>
  </si>
  <si>
    <t>Člen 3:</t>
  </si>
  <si>
    <t>Člen 4:</t>
  </si>
  <si>
    <t>Doba zapojení (měsíce)</t>
  </si>
  <si>
    <t>Celkem provozní náklady hrazené fakultou:</t>
  </si>
  <si>
    <t>Zbývající paušál k alokaci:</t>
  </si>
  <si>
    <t>Počet produktivních hod. na projektu:</t>
  </si>
  <si>
    <t>Hlavní řešitel (titul, jméno, příjmení):</t>
  </si>
  <si>
    <t>Hlavní řešitel (mzdový výměr):</t>
  </si>
  <si>
    <t>Celkem ON za 1 rok NG (v Kč):</t>
  </si>
  <si>
    <t>Personální náklady:</t>
  </si>
  <si>
    <t>ON - reálná hodinová sazba (v Kč):</t>
  </si>
  <si>
    <t>MN - reálná  hodinová sazba (v Kč):</t>
  </si>
  <si>
    <t>Vyplňte, prosím, pouze oranžová pole</t>
  </si>
  <si>
    <t>Roční pracovní fond (hod.):</t>
  </si>
  <si>
    <t>ON za měsíc (v Kč):</t>
  </si>
  <si>
    <t>MN za měsíc (v Kč):</t>
  </si>
  <si>
    <t>SP a ZP za měsíc (v Kč):</t>
  </si>
  <si>
    <t>Titul, jméno, příjmení</t>
  </si>
  <si>
    <t>Financováno z dotace</t>
  </si>
  <si>
    <t>ON z kalkulačky:</t>
  </si>
  <si>
    <t>Komentář 2</t>
  </si>
  <si>
    <t>Celkem:</t>
  </si>
  <si>
    <t>Nárok na počet prod. hodin z kalkulačky:</t>
  </si>
  <si>
    <t>Počet reálných hodin na projektu</t>
  </si>
  <si>
    <t>ON - reálná sazba
(Kč/1 hod.)</t>
  </si>
  <si>
    <t>MN - reálná sazba
(Kč/1 hod.)</t>
  </si>
  <si>
    <t>Sazba 
(Kč/1 prod. hod.)</t>
  </si>
  <si>
    <t>Celkem ON
(Kč/celý projekt)</t>
  </si>
  <si>
    <t>Celkem ON 
(Kč/1 rok /1 FTE)</t>
  </si>
  <si>
    <t>Pomocný odborný tým 
Reálné prostředky</t>
  </si>
  <si>
    <t>Personální náklady + Příspěvek na péči o 1 člena:</t>
  </si>
  <si>
    <t>Příspěvek na péči o 1 člena rodiny (formou odměny):</t>
  </si>
  <si>
    <t>pozn. pokud je v jednom měsíci čerpán příspěvek na více dětí/členů rodiny, tato částka se znásobí.</t>
  </si>
  <si>
    <t>Jméno člena (titul, jméno, příjmení)</t>
  </si>
  <si>
    <t>Mediány pro plánování osobních nákladů (pro rok 2026)</t>
  </si>
  <si>
    <t>Rozpočet Návratového grantu - kalkulačka VŠCHT:</t>
  </si>
  <si>
    <t>Počet produktivních hodin NG v 1 roce řešení (hod.):</t>
  </si>
  <si>
    <t xml:space="preserve">Tato kalkulačka slouží jako pomocný nástroj hlavnímu řešiteli návratového grantu OP JAK při plánování nákladů projektu. </t>
  </si>
  <si>
    <t>Při vyplňování postupujte prosím v následujícím pořadí:</t>
  </si>
  <si>
    <t>List "Kalkulačka žádost o NG"</t>
  </si>
  <si>
    <t>List "Rozpočet NG"</t>
  </si>
  <si>
    <t xml:space="preserve">           Doplňte částku k jednotlivým položkám provozních nákladů níže:</t>
  </si>
  <si>
    <t>Hlavní řešitel zde vloží zkopírovaný list "Rozpočet návratového grantu" z kalkulačty grantové žádosti (Kalkulacka-Aktivita-3_zadost-o-navratovy-grant_4_1.xlsx). Kopii listu proveďte přes horní levý roh tabulky, aby byla zkopírovaná celá plocha listu. Vložení do tohoto dokumentu do listu "Kalkulačka žádost o NG" proveďte opět přes levý horní roh.</t>
  </si>
  <si>
    <r>
      <t xml:space="preserve">Na tento list se automaticky propíší údaje z listu "Kalkulačka žádost o NG" a dopočítá se většina rozpočtu a osobních nákladů.
K vyplnění hlavním řešitelem jsou určeny pouze </t>
    </r>
    <r>
      <rPr>
        <sz val="11"/>
        <rFont val="Aptos Narrow"/>
        <family val="2"/>
        <scheme val="minor"/>
      </rPr>
      <t xml:space="preserve">oranžové </t>
    </r>
    <r>
      <rPr>
        <sz val="11"/>
        <color theme="1"/>
        <rFont val="Aptos Narrow"/>
        <family val="2"/>
        <charset val="238"/>
        <scheme val="minor"/>
      </rPr>
      <t xml:space="preserve">buňky               .
</t>
    </r>
    <r>
      <rPr>
        <b/>
        <sz val="11"/>
        <color theme="1"/>
        <rFont val="Aptos Narrow"/>
        <family val="2"/>
        <scheme val="minor"/>
      </rPr>
      <t>Hlavní řešitel musí vyplnit:</t>
    </r>
    <r>
      <rPr>
        <sz val="11"/>
        <color theme="1"/>
        <rFont val="Aptos Narrow"/>
        <family val="2"/>
        <charset val="238"/>
        <scheme val="minor"/>
      </rPr>
      <t xml:space="preserve">
1) Hlavní řešitel (titul, jméno, příjmení), Zahájení realizace NG a Ukončení realizace NG
2) Pomocný odborný tým v případě, že ho naplánoval v Kalkulačce žádost o NG. Rozepište do tabulky jednotlivé členy týmu. U každého vyplňte jméno (pokud ještě nevíte, může být vyplněno např. "člen 1"), tarifní třídu, úvazek a dobu zapojení na projektu. 
</t>
    </r>
    <r>
      <rPr>
        <b/>
        <sz val="11"/>
        <color theme="1"/>
        <rFont val="Aptos Narrow"/>
        <family val="2"/>
        <scheme val="minor"/>
      </rPr>
      <t>POZOR aby:</t>
    </r>
    <r>
      <rPr>
        <sz val="11"/>
        <color theme="1"/>
        <rFont val="Aptos Narrow"/>
        <family val="2"/>
        <charset val="238"/>
        <scheme val="minor"/>
      </rPr>
      <t xml:space="preserve">
a) průměrný úvazek všech členů týmu žádný měsíc projektu nepřekročil průměrný úvazek vyplněný v Kalkulačce žádost o NG
b) celkový počet naplánovaných produktivních hodin pomocného týmu na projektu odpovídal Počtu produktivních hodin za celou dobu trvání návratového grantu z Kalkulačky žádost o NG (kontrolní pole: G24 = G25):
c) celkové plánované ON na pomocný tým nepřesáhly celkové prostředky na Pomocný odborný tým, které jsou k dispozici v Kalkulačce žádost o NG (kontrolní pole: K24≤K25). Případný rozdíl, který zde vznikne, slouží jako paušál pro provozní náklady.
3) provozní náklady - vyplňte částky jednotlivých položek provozních nákladů (řádky 38 - 41). Celkový součet nesmí přesáhnout částku paušálu, kterou má hlavní řešitel k dispozici (pole I35).
4) jméno mentora - v případě, že ho hlavní řešitel plánuje v Rozpočtu NG</t>
    </r>
  </si>
  <si>
    <t>Výpočet mzdových nákladů v druhé části listu "Rozpočet NG" má pouze informativní charakter.</t>
  </si>
  <si>
    <t>Spoluúčast VŠCHT (10%)</t>
  </si>
  <si>
    <t>Financováno fakultou / ústavem 
nad rámec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</si>
</sst>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7" formatCode="#,##0.00\ &quot;Kč&quot;;\-#,##0.00\ &quot;Kč&quot;"/>
    <numFmt numFmtId="43" formatCode="_-* #,##0.00_-;\-* #,##0.00_-;_-* &quot;-&quot;??_-;_-@_-"/>
    <numFmt numFmtId="164" formatCode="_-* #,##0.00\ _K_č_-;\-* #,##0.00\ _K_č_-;_-* &quot;-&quot;??\ _K_č_-;_-@_-"/>
    <numFmt numFmtId="165" formatCode="#,##0.00\ &quot;Kč&quot;"/>
    <numFmt numFmtId="166" formatCode="_-* #,##0.00\ [$Kč-405]_-;\-* #,##0.00\ [$Kč-405]_-;_-* &quot;-&quot;??\ [$Kč-405]_-;_-@_-"/>
    <numFmt numFmtId="167" formatCode="[$-405]d\.\ mmmm\ yyyy;@"/>
    <numFmt numFmtId="168" formatCode="#,##0_ ;[Red]\-#,##0\ "/>
    <numFmt numFmtId="169" formatCode="#,##0.000"/>
    <numFmt numFmtId="170" formatCode="#,##0.00_ ;\-#,##0.00\ "/>
    <numFmt numFmtId="171" formatCode="_-* #,##0_-;\-* #,##0_-;_-* &quot;-&quot;??_-;_-@_-"/>
    <numFmt numFmtId="172" formatCode="_-* #,##0\ _K_č_-;\-* #,##0\ _K_č_-;_-* &quot;-&quot;??\ _K_č_-;_-@_-"/>
  </numFmts>
  <fonts count="6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i/>
      <u/>
      <sz val="11"/>
      <color theme="10"/>
      <name val="Aptos Narrow"/>
      <family val="2"/>
      <charset val="238"/>
      <scheme val="minor"/>
    </font>
    <font>
      <sz val="11"/>
      <color theme="2"/>
      <name val="Aptos Narrow"/>
      <family val="2"/>
      <charset val="238"/>
      <scheme val="minor"/>
    </font>
    <font>
      <b/>
      <sz val="10"/>
      <name val="Aptos Narrow"/>
      <family val="2"/>
      <charset val="238"/>
      <scheme val="minor"/>
    </font>
    <font>
      <b/>
      <i/>
      <sz val="10"/>
      <name val="Aptos Narrow"/>
      <family val="2"/>
      <charset val="238"/>
      <scheme val="minor"/>
    </font>
    <font>
      <sz val="10"/>
      <name val="Aptos Narrow"/>
      <family val="2"/>
      <charset val="238"/>
      <scheme val="minor"/>
    </font>
    <font>
      <i/>
      <sz val="10"/>
      <name val="Aptos Narrow"/>
      <family val="2"/>
      <charset val="238"/>
      <scheme val="minor"/>
    </font>
    <font>
      <b/>
      <sz val="18"/>
      <name val="Aptos Narrow"/>
      <family val="2"/>
      <charset val="238"/>
      <scheme val="minor"/>
    </font>
    <font>
      <b/>
      <sz val="20"/>
      <color theme="0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b/>
      <sz val="14"/>
      <color theme="0"/>
      <name val="Aptos Narrow"/>
      <family val="2"/>
      <charset val="238"/>
      <scheme val="minor"/>
    </font>
    <font>
      <b/>
      <sz val="12"/>
      <color theme="0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i/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i/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 tint="0.249977111117893"/>
      <name val="Aptos Narrow"/>
      <family val="2"/>
      <scheme val="minor"/>
    </font>
    <font>
      <sz val="11"/>
      <color rgb="FFFFC000"/>
      <name val="Aptos Narrow"/>
      <family val="2"/>
      <charset val="238"/>
      <scheme val="minor"/>
    </font>
    <font>
      <b/>
      <i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u/>
      <sz val="9"/>
      <color indexed="81"/>
      <name val="Tahoma"/>
      <family val="2"/>
      <charset val="238"/>
    </font>
    <font>
      <sz val="18"/>
      <color theme="1"/>
      <name val="Aptos Narrow"/>
      <family val="2"/>
      <charset val="238"/>
      <scheme val="minor"/>
    </font>
    <font>
      <sz val="20"/>
      <color theme="1"/>
      <name val="Aptos Narrow"/>
      <family val="2"/>
      <charset val="238"/>
      <scheme val="minor"/>
    </font>
    <font>
      <i/>
      <sz val="11"/>
      <color theme="5"/>
      <name val="Aptos Narrow"/>
      <family val="2"/>
      <scheme val="minor"/>
    </font>
    <font>
      <b/>
      <i/>
      <sz val="11"/>
      <color theme="5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i/>
      <sz val="11"/>
      <color theme="0" tint="-0.249977111117893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sz val="10"/>
      <name val="Arial"/>
      <charset val="238"/>
    </font>
    <font>
      <b/>
      <sz val="11"/>
      <color theme="1"/>
      <name val="Source Sans Pro"/>
      <family val="2"/>
      <charset val="238"/>
    </font>
    <font>
      <sz val="10"/>
      <name val="Source Sans Pro"/>
      <family val="2"/>
      <charset val="238"/>
    </font>
    <font>
      <sz val="11"/>
      <color theme="1"/>
      <name val="Source Sans Pro"/>
      <family val="2"/>
      <charset val="238"/>
    </font>
    <font>
      <sz val="11"/>
      <color rgb="FF000000"/>
      <name val="Source Sans Pro"/>
      <family val="2"/>
      <charset val="238"/>
    </font>
    <font>
      <sz val="8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1"/>
      <color theme="4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20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B3DBD6"/>
        <bgColor indexed="64"/>
      </patternFill>
    </fill>
    <fill>
      <patternFill patternType="solid">
        <fgColor rgb="FF17327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lightUp"/>
    </fill>
    <fill>
      <patternFill patternType="solid">
        <fgColor theme="3" tint="0.89999084444715716"/>
        <bgColor indexed="64"/>
      </patternFill>
    </fill>
    <fill>
      <patternFill patternType="solid">
        <fgColor rgb="FFFFDB6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4"/>
      </right>
      <top/>
      <bottom/>
      <diagonal/>
    </border>
    <border>
      <left style="thick">
        <color rgb="FFFFC000"/>
      </left>
      <right/>
      <top style="thick">
        <color rgb="FFFFC000"/>
      </top>
      <bottom style="thick">
        <color rgb="FFFFC000"/>
      </bottom>
      <diagonal/>
    </border>
    <border>
      <left/>
      <right/>
      <top style="thick">
        <color rgb="FFFFC000"/>
      </top>
      <bottom style="thick">
        <color rgb="FFFFC000"/>
      </bottom>
      <diagonal/>
    </border>
    <border>
      <left/>
      <right style="thick">
        <color rgb="FFFFC000"/>
      </right>
      <top style="thick">
        <color rgb="FFFFC000"/>
      </top>
      <bottom style="thick">
        <color rgb="FFFFC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45" fillId="0" borderId="0"/>
  </cellStyleXfs>
  <cellXfs count="38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right"/>
    </xf>
    <xf numFmtId="43" fontId="0" fillId="0" borderId="0" xfId="1" applyFont="1" applyBorder="1"/>
    <xf numFmtId="43" fontId="3" fillId="0" borderId="0" xfId="1" applyFont="1"/>
    <xf numFmtId="0" fontId="0" fillId="4" borderId="0" xfId="0" applyFill="1" applyProtection="1">
      <protection hidden="1"/>
    </xf>
    <xf numFmtId="0" fontId="8" fillId="4" borderId="0" xfId="0" applyFont="1" applyFill="1" applyProtection="1">
      <protection hidden="1"/>
    </xf>
    <xf numFmtId="0" fontId="0" fillId="5" borderId="0" xfId="0" applyFill="1" applyProtection="1">
      <protection hidden="1"/>
    </xf>
    <xf numFmtId="0" fontId="9" fillId="4" borderId="0" xfId="0" applyFont="1" applyFill="1" applyProtection="1">
      <protection hidden="1"/>
    </xf>
    <xf numFmtId="0" fontId="11" fillId="4" borderId="0" xfId="0" applyFont="1" applyFill="1" applyProtection="1">
      <protection hidden="1"/>
    </xf>
    <xf numFmtId="0" fontId="14" fillId="3" borderId="0" xfId="0" applyFont="1" applyFill="1" applyAlignment="1" applyProtection="1">
      <alignment horizontal="center" vertical="center" wrapText="1"/>
      <protection hidden="1"/>
    </xf>
    <xf numFmtId="0" fontId="0" fillId="3" borderId="0" xfId="0" applyFill="1" applyProtection="1">
      <protection hidden="1"/>
    </xf>
    <xf numFmtId="0" fontId="4" fillId="5" borderId="0" xfId="0" applyFont="1" applyFill="1" applyProtection="1">
      <protection hidden="1"/>
    </xf>
    <xf numFmtId="0" fontId="11" fillId="4" borderId="0" xfId="0" applyFont="1" applyFill="1" applyAlignment="1" applyProtection="1">
      <alignment vertical="center"/>
      <protection hidden="1"/>
    </xf>
    <xf numFmtId="0" fontId="17" fillId="3" borderId="11" xfId="0" applyFont="1" applyFill="1" applyBorder="1" applyAlignment="1" applyProtection="1">
      <alignment horizontal="center" vertical="center" wrapText="1"/>
      <protection hidden="1"/>
    </xf>
    <xf numFmtId="0" fontId="16" fillId="3" borderId="0" xfId="0" applyFont="1" applyFill="1" applyAlignment="1" applyProtection="1">
      <alignment horizontal="center" vertical="center"/>
      <protection hidden="1"/>
    </xf>
    <xf numFmtId="49" fontId="2" fillId="2" borderId="0" xfId="0" applyNumberFormat="1" applyFont="1" applyFill="1" applyAlignment="1" applyProtection="1">
      <alignment horizontal="center" vertical="center" wrapText="1"/>
      <protection hidden="1"/>
    </xf>
    <xf numFmtId="0" fontId="0" fillId="2" borderId="11" xfId="0" applyFill="1" applyBorder="1" applyAlignment="1" applyProtection="1">
      <alignment horizontal="center" vertical="center" wrapText="1"/>
      <protection hidden="1"/>
    </xf>
    <xf numFmtId="0" fontId="0" fillId="2" borderId="18" xfId="0" applyFill="1" applyBorder="1" applyProtection="1">
      <protection hidden="1"/>
    </xf>
    <xf numFmtId="4" fontId="0" fillId="0" borderId="22" xfId="0" applyNumberFormat="1" applyBorder="1" applyAlignment="1" applyProtection="1">
      <alignment horizontal="center"/>
      <protection locked="0"/>
    </xf>
    <xf numFmtId="165" fontId="0" fillId="2" borderId="23" xfId="0" applyNumberFormat="1" applyFill="1" applyBorder="1" applyAlignment="1" applyProtection="1">
      <alignment horizontal="center"/>
      <protection hidden="1"/>
    </xf>
    <xf numFmtId="0" fontId="8" fillId="4" borderId="19" xfId="0" applyFont="1" applyFill="1" applyBorder="1" applyProtection="1">
      <protection hidden="1"/>
    </xf>
    <xf numFmtId="0" fontId="0" fillId="2" borderId="24" xfId="0" applyFill="1" applyBorder="1" applyProtection="1">
      <protection hidden="1"/>
    </xf>
    <xf numFmtId="4" fontId="0" fillId="2" borderId="1" xfId="0" applyNumberFormat="1" applyFill="1" applyBorder="1" applyProtection="1">
      <protection hidden="1"/>
    </xf>
    <xf numFmtId="166" fontId="0" fillId="2" borderId="25" xfId="0" applyNumberFormat="1" applyFill="1" applyBorder="1" applyProtection="1">
      <protection hidden="1"/>
    </xf>
    <xf numFmtId="0" fontId="0" fillId="2" borderId="24" xfId="0" applyFill="1" applyBorder="1" applyAlignment="1" applyProtection="1">
      <alignment vertical="top"/>
      <protection hidden="1"/>
    </xf>
    <xf numFmtId="0" fontId="0" fillId="2" borderId="25" xfId="0" applyFill="1" applyBorder="1" applyAlignment="1" applyProtection="1">
      <alignment vertical="top"/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6" borderId="0" xfId="0" applyFill="1" applyProtection="1">
      <protection hidden="1"/>
    </xf>
    <xf numFmtId="0" fontId="0" fillId="5" borderId="6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12" xfId="0" applyFill="1" applyBorder="1" applyAlignment="1" applyProtection="1">
      <alignment horizontal="right" wrapText="1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18" fillId="2" borderId="0" xfId="0" applyFont="1" applyFill="1" applyAlignment="1" applyProtection="1">
      <alignment horizontal="right" wrapText="1"/>
      <protection hidden="1"/>
    </xf>
    <xf numFmtId="4" fontId="0" fillId="2" borderId="6" xfId="0" applyNumberFormat="1" applyFill="1" applyBorder="1" applyProtection="1">
      <protection hidden="1"/>
    </xf>
    <xf numFmtId="4" fontId="0" fillId="2" borderId="0" xfId="0" applyNumberFormat="1" applyFill="1" applyProtection="1">
      <protection hidden="1"/>
    </xf>
    <xf numFmtId="4" fontId="0" fillId="2" borderId="12" xfId="0" applyNumberFormat="1" applyFill="1" applyBorder="1" applyProtection="1">
      <protection hidden="1"/>
    </xf>
    <xf numFmtId="4" fontId="0" fillId="2" borderId="24" xfId="0" applyNumberFormat="1" applyFill="1" applyBorder="1" applyProtection="1">
      <protection hidden="1"/>
    </xf>
    <xf numFmtId="4" fontId="2" fillId="2" borderId="26" xfId="0" applyNumberFormat="1" applyFont="1" applyFill="1" applyBorder="1" applyProtection="1">
      <protection hidden="1"/>
    </xf>
    <xf numFmtId="165" fontId="2" fillId="2" borderId="27" xfId="0" applyNumberFormat="1" applyFont="1" applyFill="1" applyBorder="1" applyAlignment="1" applyProtection="1">
      <alignment horizontal="center"/>
      <protection hidden="1"/>
    </xf>
    <xf numFmtId="0" fontId="18" fillId="4" borderId="0" xfId="0" applyFont="1" applyFill="1" applyProtection="1">
      <protection hidden="1"/>
    </xf>
    <xf numFmtId="0" fontId="8" fillId="4" borderId="6" xfId="0" applyFont="1" applyFill="1" applyBorder="1" applyProtection="1">
      <protection hidden="1"/>
    </xf>
    <xf numFmtId="43" fontId="22" fillId="0" borderId="0" xfId="1" applyFont="1" applyAlignment="1"/>
    <xf numFmtId="43" fontId="23" fillId="0" borderId="0" xfId="1" applyFont="1" applyAlignment="1"/>
    <xf numFmtId="43" fontId="24" fillId="0" borderId="0" xfId="1" applyFont="1" applyAlignment="1"/>
    <xf numFmtId="43" fontId="24" fillId="0" borderId="0" xfId="1" applyFont="1"/>
    <xf numFmtId="43" fontId="25" fillId="0" borderId="0" xfId="1" applyFont="1"/>
    <xf numFmtId="43" fontId="21" fillId="0" borderId="0" xfId="1" applyFont="1" applyBorder="1"/>
    <xf numFmtId="43" fontId="3" fillId="0" borderId="0" xfId="1" applyFont="1" applyBorder="1"/>
    <xf numFmtId="43" fontId="27" fillId="0" borderId="0" xfId="1" applyFont="1" applyBorder="1"/>
    <xf numFmtId="0" fontId="0" fillId="0" borderId="0" xfId="0" applyBorder="1" applyAlignment="1">
      <alignment horizontal="left"/>
    </xf>
    <xf numFmtId="0" fontId="26" fillId="0" borderId="0" xfId="0" applyFont="1" applyBorder="1" applyAlignment="1">
      <alignment horizontal="right"/>
    </xf>
    <xf numFmtId="43" fontId="26" fillId="0" borderId="0" xfId="1" applyFont="1" applyBorder="1"/>
    <xf numFmtId="0" fontId="0" fillId="0" borderId="0" xfId="0" applyBorder="1" applyAlignment="1">
      <alignment horizontal="left" vertical="center" wrapText="1"/>
    </xf>
    <xf numFmtId="0" fontId="26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43" fontId="29" fillId="0" borderId="0" xfId="1" applyFont="1" applyBorder="1" applyAlignment="1">
      <alignment horizontal="left" vertical="center" wrapText="1"/>
    </xf>
    <xf numFmtId="43" fontId="24" fillId="7" borderId="4" xfId="1" applyFont="1" applyFill="1" applyBorder="1"/>
    <xf numFmtId="43" fontId="21" fillId="7" borderId="4" xfId="1" applyFont="1" applyFill="1" applyBorder="1"/>
    <xf numFmtId="43" fontId="3" fillId="7" borderId="4" xfId="1" applyFont="1" applyFill="1" applyBorder="1"/>
    <xf numFmtId="0" fontId="30" fillId="0" borderId="0" xfId="0" applyFont="1" applyBorder="1" applyAlignment="1">
      <alignment horizontal="left" vertical="center" wrapText="1"/>
    </xf>
    <xf numFmtId="164" fontId="0" fillId="8" borderId="0" xfId="0" applyNumberFormat="1" applyFill="1" applyBorder="1"/>
    <xf numFmtId="0" fontId="0" fillId="8" borderId="0" xfId="0" applyFill="1" applyBorder="1"/>
    <xf numFmtId="43" fontId="3" fillId="0" borderId="30" xfId="1" applyFont="1" applyBorder="1"/>
    <xf numFmtId="0" fontId="26" fillId="9" borderId="0" xfId="0" applyFont="1" applyFill="1" applyBorder="1" applyAlignment="1">
      <alignment horizontal="right"/>
    </xf>
    <xf numFmtId="43" fontId="26" fillId="9" borderId="0" xfId="1" applyFont="1" applyFill="1" applyBorder="1" applyAlignment="1">
      <alignment horizontal="right"/>
    </xf>
    <xf numFmtId="43" fontId="26" fillId="9" borderId="0" xfId="1" applyFont="1" applyFill="1" applyBorder="1"/>
    <xf numFmtId="43" fontId="26" fillId="9" borderId="29" xfId="1" applyFont="1" applyFill="1" applyBorder="1"/>
    <xf numFmtId="43" fontId="3" fillId="0" borderId="8" xfId="1" applyFont="1" applyBorder="1"/>
    <xf numFmtId="43" fontId="3" fillId="7" borderId="33" xfId="1" applyFont="1" applyFill="1" applyBorder="1"/>
    <xf numFmtId="164" fontId="3" fillId="0" borderId="9" xfId="0" applyNumberFormat="1" applyFont="1" applyBorder="1"/>
    <xf numFmtId="0" fontId="0" fillId="7" borderId="4" xfId="0" applyFill="1" applyBorder="1"/>
    <xf numFmtId="4" fontId="0" fillId="0" borderId="31" xfId="0" applyNumberFormat="1" applyFont="1" applyBorder="1" applyAlignment="1">
      <alignment horizontal="left"/>
    </xf>
    <xf numFmtId="0" fontId="0" fillId="0" borderId="31" xfId="0" applyFont="1" applyBorder="1" applyAlignment="1">
      <alignment horizontal="left"/>
    </xf>
    <xf numFmtId="0" fontId="0" fillId="7" borderId="7" xfId="0" applyFill="1" applyBorder="1"/>
    <xf numFmtId="0" fontId="22" fillId="7" borderId="8" xfId="0" applyFont="1" applyFill="1" applyBorder="1" applyAlignment="1">
      <alignment horizontal="right"/>
    </xf>
    <xf numFmtId="0" fontId="38" fillId="0" borderId="0" xfId="0" applyFont="1" applyBorder="1" applyAlignment="1">
      <alignment horizontal="right"/>
    </xf>
    <xf numFmtId="43" fontId="39" fillId="0" borderId="0" xfId="1" applyFont="1" applyBorder="1"/>
    <xf numFmtId="43" fontId="24" fillId="0" borderId="2" xfId="1" applyFont="1" applyBorder="1" applyAlignment="1"/>
    <xf numFmtId="43" fontId="24" fillId="0" borderId="2" xfId="1" applyFont="1" applyBorder="1"/>
    <xf numFmtId="43" fontId="23" fillId="0" borderId="32" xfId="1" applyFont="1" applyBorder="1" applyAlignment="1"/>
    <xf numFmtId="0" fontId="24" fillId="0" borderId="1" xfId="0" applyFont="1" applyBorder="1" applyAlignment="1"/>
    <xf numFmtId="0" fontId="0" fillId="0" borderId="2" xfId="0" applyBorder="1"/>
    <xf numFmtId="43" fontId="22" fillId="0" borderId="0" xfId="1" applyFont="1" applyBorder="1" applyAlignment="1">
      <alignment horizontal="center" vertical="center" wrapText="1"/>
    </xf>
    <xf numFmtId="0" fontId="3" fillId="9" borderId="0" xfId="0" applyFont="1" applyFill="1" applyAlignment="1">
      <alignment horizontal="center"/>
    </xf>
    <xf numFmtId="0" fontId="0" fillId="11" borderId="0" xfId="0" applyFill="1"/>
    <xf numFmtId="43" fontId="3" fillId="11" borderId="0" xfId="1" applyFont="1" applyFill="1"/>
    <xf numFmtId="0" fontId="5" fillId="11" borderId="0" xfId="0" applyFont="1" applyFill="1" applyAlignment="1"/>
    <xf numFmtId="43" fontId="22" fillId="11" borderId="0" xfId="1" applyFont="1" applyFill="1" applyAlignment="1"/>
    <xf numFmtId="43" fontId="0" fillId="11" borderId="0" xfId="1" applyFont="1" applyFill="1"/>
    <xf numFmtId="43" fontId="5" fillId="11" borderId="0" xfId="1" applyFont="1" applyFill="1"/>
    <xf numFmtId="43" fontId="25" fillId="11" borderId="0" xfId="1" applyFont="1" applyFill="1"/>
    <xf numFmtId="43" fontId="25" fillId="11" borderId="0" xfId="1" applyFont="1" applyFill="1" applyBorder="1"/>
    <xf numFmtId="43" fontId="0" fillId="11" borderId="0" xfId="1" applyFont="1" applyFill="1" applyBorder="1"/>
    <xf numFmtId="0" fontId="20" fillId="11" borderId="0" xfId="0" applyFont="1" applyFill="1" applyAlignment="1"/>
    <xf numFmtId="0" fontId="20" fillId="11" borderId="0" xfId="0" applyFont="1" applyFill="1"/>
    <xf numFmtId="0" fontId="5" fillId="11" borderId="1" xfId="0" applyFont="1" applyFill="1" applyBorder="1" applyAlignment="1"/>
    <xf numFmtId="43" fontId="22" fillId="11" borderId="1" xfId="1" applyFont="1" applyFill="1" applyBorder="1" applyAlignment="1"/>
    <xf numFmtId="0" fontId="0" fillId="11" borderId="0" xfId="0" applyFill="1" applyAlignment="1">
      <alignment horizontal="left" vertical="center" wrapText="1"/>
    </xf>
    <xf numFmtId="0" fontId="26" fillId="11" borderId="0" xfId="0" applyFont="1" applyFill="1"/>
    <xf numFmtId="0" fontId="0" fillId="11" borderId="0" xfId="0" applyFill="1" applyBorder="1"/>
    <xf numFmtId="0" fontId="0" fillId="11" borderId="1" xfId="0" applyFill="1" applyBorder="1"/>
    <xf numFmtId="0" fontId="37" fillId="11" borderId="1" xfId="0" applyFont="1" applyFill="1" applyBorder="1"/>
    <xf numFmtId="43" fontId="24" fillId="11" borderId="0" xfId="1" applyFont="1" applyFill="1"/>
    <xf numFmtId="43" fontId="3" fillId="11" borderId="1" xfId="1" applyFont="1" applyFill="1" applyBorder="1"/>
    <xf numFmtId="0" fontId="43" fillId="11" borderId="0" xfId="0" applyFont="1" applyFill="1"/>
    <xf numFmtId="0" fontId="43" fillId="11" borderId="0" xfId="0" applyFont="1" applyFill="1" applyBorder="1" applyAlignment="1"/>
    <xf numFmtId="0" fontId="0" fillId="0" borderId="0" xfId="0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164" fontId="0" fillId="11" borderId="0" xfId="0" applyNumberFormat="1" applyFill="1"/>
    <xf numFmtId="0" fontId="31" fillId="10" borderId="0" xfId="0" applyFont="1" applyFill="1"/>
    <xf numFmtId="0" fontId="0" fillId="11" borderId="0" xfId="0" applyFill="1" applyBorder="1" applyAlignment="1">
      <alignment horizontal="right"/>
    </xf>
    <xf numFmtId="43" fontId="3" fillId="11" borderId="0" xfId="1" applyFont="1" applyFill="1" applyBorder="1"/>
    <xf numFmtId="0" fontId="36" fillId="11" borderId="1" xfId="0" applyFont="1" applyFill="1" applyBorder="1"/>
    <xf numFmtId="0" fontId="40" fillId="11" borderId="0" xfId="0" applyFont="1" applyFill="1" applyAlignment="1">
      <alignment horizontal="right"/>
    </xf>
    <xf numFmtId="0" fontId="40" fillId="11" borderId="0" xfId="0" applyFont="1" applyFill="1"/>
    <xf numFmtId="0" fontId="0" fillId="11" borderId="0" xfId="0" applyFill="1" applyAlignment="1">
      <alignment horizontal="right"/>
    </xf>
    <xf numFmtId="0" fontId="5" fillId="11" borderId="0" xfId="0" applyFont="1" applyFill="1"/>
    <xf numFmtId="0" fontId="42" fillId="11" borderId="0" xfId="0" applyFont="1" applyFill="1" applyAlignment="1">
      <alignment horizontal="right"/>
    </xf>
    <xf numFmtId="43" fontId="41" fillId="11" borderId="0" xfId="1" applyFont="1" applyFill="1"/>
    <xf numFmtId="164" fontId="41" fillId="11" borderId="0" xfId="0" applyNumberFormat="1" applyFont="1" applyFill="1"/>
    <xf numFmtId="0" fontId="0" fillId="11" borderId="2" xfId="0" applyFill="1" applyBorder="1" applyAlignment="1">
      <alignment horizontal="center"/>
    </xf>
    <xf numFmtId="43" fontId="0" fillId="11" borderId="0" xfId="1" applyNumberFormat="1" applyFont="1" applyFill="1"/>
    <xf numFmtId="0" fontId="3" fillId="11" borderId="0" xfId="0" applyFont="1" applyFill="1"/>
    <xf numFmtId="0" fontId="0" fillId="11" borderId="34" xfId="0" applyFill="1" applyBorder="1" applyAlignment="1">
      <alignment horizontal="right"/>
    </xf>
    <xf numFmtId="0" fontId="3" fillId="11" borderId="34" xfId="0" applyFont="1" applyFill="1" applyBorder="1" applyAlignment="1">
      <alignment horizontal="right"/>
    </xf>
    <xf numFmtId="0" fontId="0" fillId="11" borderId="35" xfId="0" applyFill="1" applyBorder="1" applyAlignment="1">
      <alignment horizontal="right"/>
    </xf>
    <xf numFmtId="3" fontId="3" fillId="11" borderId="35" xfId="0" applyNumberFormat="1" applyFont="1" applyFill="1" applyBorder="1" applyAlignment="1">
      <alignment horizontal="right"/>
    </xf>
    <xf numFmtId="0" fontId="0" fillId="11" borderId="36" xfId="0" applyFill="1" applyBorder="1" applyAlignment="1">
      <alignment horizontal="right"/>
    </xf>
    <xf numFmtId="0" fontId="0" fillId="11" borderId="34" xfId="0" applyFill="1" applyBorder="1"/>
    <xf numFmtId="0" fontId="44" fillId="0" borderId="0" xfId="0" applyFont="1" applyFill="1" applyBorder="1" applyAlignment="1">
      <alignment horizontal="right"/>
    </xf>
    <xf numFmtId="0" fontId="3" fillId="11" borderId="0" xfId="0" applyFont="1" applyFill="1" applyAlignment="1">
      <alignment horizontal="left"/>
    </xf>
    <xf numFmtId="0" fontId="3" fillId="11" borderId="0" xfId="0" applyFont="1" applyFill="1" applyAlignment="1"/>
    <xf numFmtId="0" fontId="3" fillId="11" borderId="34" xfId="0" applyFont="1" applyFill="1" applyBorder="1"/>
    <xf numFmtId="0" fontId="28" fillId="0" borderId="0" xfId="0" applyFont="1" applyFill="1" applyBorder="1" applyAlignment="1">
      <alignment horizontal="right"/>
    </xf>
    <xf numFmtId="10" fontId="0" fillId="11" borderId="0" xfId="3" applyNumberFormat="1" applyFont="1" applyFill="1"/>
    <xf numFmtId="0" fontId="46" fillId="0" borderId="38" xfId="4" applyFont="1" applyBorder="1" applyAlignment="1">
      <alignment horizontal="center" vertical="center"/>
    </xf>
    <xf numFmtId="0" fontId="46" fillId="0" borderId="39" xfId="4" applyFont="1" applyBorder="1" applyAlignment="1">
      <alignment horizontal="center" vertical="center"/>
    </xf>
    <xf numFmtId="0" fontId="46" fillId="0" borderId="33" xfId="4" applyFont="1" applyBorder="1" applyAlignment="1">
      <alignment horizontal="center" vertical="center"/>
    </xf>
    <xf numFmtId="0" fontId="46" fillId="0" borderId="40" xfId="4" applyFont="1" applyBorder="1" applyAlignment="1">
      <alignment horizontal="center" vertical="center"/>
    </xf>
    <xf numFmtId="0" fontId="46" fillId="13" borderId="33" xfId="4" applyFont="1" applyFill="1" applyBorder="1" applyAlignment="1">
      <alignment horizontal="center" vertical="center"/>
    </xf>
    <xf numFmtId="0" fontId="46" fillId="0" borderId="41" xfId="4" applyFont="1" applyBorder="1" applyAlignment="1">
      <alignment horizontal="center" vertical="center"/>
    </xf>
    <xf numFmtId="0" fontId="47" fillId="0" borderId="0" xfId="4" applyFont="1"/>
    <xf numFmtId="168" fontId="48" fillId="0" borderId="32" xfId="4" applyNumberFormat="1" applyFont="1" applyBorder="1" applyAlignment="1">
      <alignment horizontal="center"/>
    </xf>
    <xf numFmtId="168" fontId="48" fillId="0" borderId="32" xfId="4" applyNumberFormat="1" applyFont="1" applyBorder="1"/>
    <xf numFmtId="169" fontId="48" fillId="0" borderId="32" xfId="4" applyNumberFormat="1" applyFont="1" applyBorder="1"/>
    <xf numFmtId="168" fontId="48" fillId="0" borderId="32" xfId="4" applyNumberFormat="1" applyFont="1" applyBorder="1" applyAlignment="1">
      <alignment horizontal="right"/>
    </xf>
    <xf numFmtId="168" fontId="46" fillId="13" borderId="32" xfId="4" applyNumberFormat="1" applyFont="1" applyFill="1" applyBorder="1" applyAlignment="1">
      <alignment horizontal="right"/>
    </xf>
    <xf numFmtId="168" fontId="48" fillId="0" borderId="42" xfId="4" applyNumberFormat="1" applyFont="1" applyBorder="1" applyAlignment="1">
      <alignment horizontal="right"/>
    </xf>
    <xf numFmtId="0" fontId="45" fillId="0" borderId="0" xfId="4"/>
    <xf numFmtId="168" fontId="48" fillId="0" borderId="2" xfId="4" applyNumberFormat="1" applyFont="1" applyBorder="1" applyAlignment="1">
      <alignment horizontal="center"/>
    </xf>
    <xf numFmtId="168" fontId="48" fillId="0" borderId="2" xfId="4" applyNumberFormat="1" applyFont="1" applyBorder="1"/>
    <xf numFmtId="169" fontId="48" fillId="0" borderId="2" xfId="4" applyNumberFormat="1" applyFont="1" applyBorder="1"/>
    <xf numFmtId="168" fontId="48" fillId="0" borderId="2" xfId="4" applyNumberFormat="1" applyFont="1" applyBorder="1" applyAlignment="1">
      <alignment horizontal="right"/>
    </xf>
    <xf numFmtId="168" fontId="46" fillId="13" borderId="2" xfId="4" applyNumberFormat="1" applyFont="1" applyFill="1" applyBorder="1" applyAlignment="1">
      <alignment horizontal="right"/>
    </xf>
    <xf numFmtId="168" fontId="48" fillId="0" borderId="44" xfId="4" applyNumberFormat="1" applyFont="1" applyBorder="1" applyAlignment="1">
      <alignment horizontal="right"/>
    </xf>
    <xf numFmtId="168" fontId="48" fillId="0" borderId="46" xfId="4" applyNumberFormat="1" applyFont="1" applyBorder="1" applyAlignment="1">
      <alignment horizontal="center"/>
    </xf>
    <xf numFmtId="168" fontId="48" fillId="0" borderId="46" xfId="4" applyNumberFormat="1" applyFont="1" applyBorder="1"/>
    <xf numFmtId="169" fontId="48" fillId="0" borderId="46" xfId="4" applyNumberFormat="1" applyFont="1" applyBorder="1"/>
    <xf numFmtId="168" fontId="48" fillId="0" borderId="46" xfId="4" applyNumberFormat="1" applyFont="1" applyBorder="1" applyAlignment="1">
      <alignment horizontal="right"/>
    </xf>
    <xf numFmtId="168" fontId="46" fillId="13" borderId="46" xfId="4" applyNumberFormat="1" applyFont="1" applyFill="1" applyBorder="1" applyAlignment="1">
      <alignment horizontal="right"/>
    </xf>
    <xf numFmtId="168" fontId="48" fillId="0" borderId="47" xfId="4" applyNumberFormat="1" applyFont="1" applyBorder="1" applyAlignment="1">
      <alignment horizontal="right"/>
    </xf>
    <xf numFmtId="169" fontId="49" fillId="0" borderId="32" xfId="4" applyNumberFormat="1" applyFont="1" applyBorder="1"/>
    <xf numFmtId="168" fontId="48" fillId="0" borderId="49" xfId="4" applyNumberFormat="1" applyFont="1" applyBorder="1" applyAlignment="1">
      <alignment horizontal="center"/>
    </xf>
    <xf numFmtId="168" fontId="48" fillId="0" borderId="49" xfId="4" applyNumberFormat="1" applyFont="1" applyBorder="1"/>
    <xf numFmtId="169" fontId="48" fillId="0" borderId="49" xfId="4" applyNumberFormat="1" applyFont="1" applyBorder="1"/>
    <xf numFmtId="168" fontId="48" fillId="0" borderId="49" xfId="4" applyNumberFormat="1" applyFont="1" applyBorder="1" applyAlignment="1">
      <alignment horizontal="right"/>
    </xf>
    <xf numFmtId="168" fontId="46" fillId="13" borderId="49" xfId="4" applyNumberFormat="1" applyFont="1" applyFill="1" applyBorder="1" applyAlignment="1">
      <alignment horizontal="right"/>
    </xf>
    <xf numFmtId="168" fontId="48" fillId="0" borderId="50" xfId="4" applyNumberFormat="1" applyFont="1" applyBorder="1" applyAlignment="1">
      <alignment horizontal="right"/>
    </xf>
    <xf numFmtId="43" fontId="3" fillId="11" borderId="0" xfId="1" applyFont="1" applyFill="1" applyAlignment="1">
      <alignment horizontal="right"/>
    </xf>
    <xf numFmtId="170" fontId="3" fillId="11" borderId="0" xfId="0" applyNumberFormat="1" applyFont="1" applyFill="1" applyAlignment="1">
      <alignment horizontal="left"/>
    </xf>
    <xf numFmtId="0" fontId="3" fillId="11" borderId="0" xfId="0" applyFont="1" applyFill="1" applyAlignment="1">
      <alignment horizontal="right"/>
    </xf>
    <xf numFmtId="2" fontId="48" fillId="0" borderId="17" xfId="4" applyNumberFormat="1" applyFont="1" applyBorder="1" applyAlignment="1">
      <alignment horizontal="center"/>
    </xf>
    <xf numFmtId="2" fontId="48" fillId="0" borderId="43" xfId="4" applyNumberFormat="1" applyFont="1" applyBorder="1" applyAlignment="1">
      <alignment horizontal="center"/>
    </xf>
    <xf numFmtId="2" fontId="48" fillId="0" borderId="45" xfId="4" applyNumberFormat="1" applyFont="1" applyBorder="1" applyAlignment="1">
      <alignment horizontal="center"/>
    </xf>
    <xf numFmtId="2" fontId="48" fillId="0" borderId="48" xfId="4" applyNumberFormat="1" applyFont="1" applyBorder="1" applyAlignment="1">
      <alignment horizontal="center"/>
    </xf>
    <xf numFmtId="2" fontId="3" fillId="11" borderId="0" xfId="0" applyNumberFormat="1" applyFont="1" applyFill="1"/>
    <xf numFmtId="16" fontId="0" fillId="11" borderId="0" xfId="0" applyNumberFormat="1" applyFill="1"/>
    <xf numFmtId="0" fontId="51" fillId="11" borderId="5" xfId="0" applyFont="1" applyFill="1" applyBorder="1"/>
    <xf numFmtId="0" fontId="0" fillId="11" borderId="5" xfId="0" applyFill="1" applyBorder="1"/>
    <xf numFmtId="7" fontId="3" fillId="0" borderId="0" xfId="1" applyNumberFormat="1" applyFont="1" applyBorder="1"/>
    <xf numFmtId="170" fontId="3" fillId="11" borderId="0" xfId="0" applyNumberFormat="1" applyFont="1" applyFill="1" applyAlignment="1">
      <alignment horizontal="center"/>
    </xf>
    <xf numFmtId="0" fontId="0" fillId="8" borderId="0" xfId="0" applyNumberFormat="1" applyFill="1" applyBorder="1"/>
    <xf numFmtId="7" fontId="25" fillId="0" borderId="29" xfId="1" applyNumberFormat="1" applyFont="1" applyBorder="1"/>
    <xf numFmtId="0" fontId="41" fillId="11" borderId="0" xfId="0" applyFont="1" applyFill="1" applyBorder="1" applyAlignment="1">
      <alignment horizontal="right"/>
    </xf>
    <xf numFmtId="43" fontId="31" fillId="0" borderId="0" xfId="1" applyFont="1" applyBorder="1" applyAlignment="1">
      <alignment horizontal="right"/>
    </xf>
    <xf numFmtId="0" fontId="51" fillId="11" borderId="0" xfId="0" applyFont="1" applyFill="1" applyBorder="1"/>
    <xf numFmtId="43" fontId="25" fillId="9" borderId="0" xfId="1" applyFont="1" applyFill="1" applyBorder="1"/>
    <xf numFmtId="0" fontId="29" fillId="0" borderId="0" xfId="0" applyFont="1" applyBorder="1" applyAlignment="1">
      <alignment horizontal="right"/>
    </xf>
    <xf numFmtId="43" fontId="0" fillId="0" borderId="0" xfId="0" applyNumberFormat="1" applyBorder="1"/>
    <xf numFmtId="43" fontId="4" fillId="11" borderId="0" xfId="1" applyFont="1" applyFill="1"/>
    <xf numFmtId="0" fontId="0" fillId="11" borderId="2" xfId="0" applyFill="1" applyBorder="1"/>
    <xf numFmtId="43" fontId="24" fillId="11" borderId="2" xfId="1" applyFont="1" applyFill="1" applyBorder="1"/>
    <xf numFmtId="0" fontId="28" fillId="11" borderId="0" xfId="0" applyFont="1" applyFill="1" applyBorder="1" applyAlignment="1">
      <alignment horizontal="right"/>
    </xf>
    <xf numFmtId="43" fontId="28" fillId="11" borderId="0" xfId="1" applyFont="1" applyFill="1" applyBorder="1"/>
    <xf numFmtId="2" fontId="28" fillId="11" borderId="0" xfId="0" applyNumberFormat="1" applyFont="1" applyFill="1" applyBorder="1" applyAlignment="1">
      <alignment horizontal="center"/>
    </xf>
    <xf numFmtId="0" fontId="3" fillId="11" borderId="0" xfId="0" applyFont="1" applyFill="1" applyBorder="1" applyAlignment="1">
      <alignment horizontal="left"/>
    </xf>
    <xf numFmtId="171" fontId="3" fillId="0" borderId="0" xfId="1" applyNumberFormat="1" applyFont="1" applyFill="1" applyBorder="1"/>
    <xf numFmtId="171" fontId="44" fillId="0" borderId="0" xfId="1" applyNumberFormat="1" applyFont="1" applyFill="1" applyBorder="1"/>
    <xf numFmtId="171" fontId="28" fillId="0" borderId="0" xfId="1" applyNumberFormat="1" applyFont="1" applyFill="1" applyBorder="1"/>
    <xf numFmtId="3" fontId="3" fillId="11" borderId="36" xfId="0" applyNumberFormat="1" applyFont="1" applyFill="1" applyBorder="1" applyAlignment="1">
      <alignment horizontal="right"/>
    </xf>
    <xf numFmtId="171" fontId="0" fillId="11" borderId="0" xfId="1" applyNumberFormat="1" applyFont="1" applyFill="1" applyBorder="1"/>
    <xf numFmtId="171" fontId="0" fillId="11" borderId="34" xfId="1" applyNumberFormat="1" applyFont="1" applyFill="1" applyBorder="1"/>
    <xf numFmtId="171" fontId="0" fillId="11" borderId="0" xfId="0" applyNumberFormat="1" applyFill="1"/>
    <xf numFmtId="171" fontId="3" fillId="0" borderId="0" xfId="0" applyNumberFormat="1" applyFont="1" applyFill="1" applyBorder="1"/>
    <xf numFmtId="171" fontId="44" fillId="0" borderId="0" xfId="0" applyNumberFormat="1" applyFont="1" applyFill="1" applyBorder="1" applyAlignment="1">
      <alignment horizontal="right"/>
    </xf>
    <xf numFmtId="171" fontId="44" fillId="0" borderId="0" xfId="0" applyNumberFormat="1" applyFont="1" applyFill="1" applyBorder="1" applyAlignment="1">
      <alignment horizontal="center"/>
    </xf>
    <xf numFmtId="171" fontId="28" fillId="11" borderId="0" xfId="1" applyNumberFormat="1" applyFont="1" applyFill="1" applyBorder="1"/>
    <xf numFmtId="171" fontId="0" fillId="11" borderId="0" xfId="0" applyNumberFormat="1" applyFill="1" applyBorder="1"/>
    <xf numFmtId="171" fontId="0" fillId="11" borderId="0" xfId="0" applyNumberFormat="1" applyFill="1" applyBorder="1" applyAlignment="1">
      <alignment horizontal="right"/>
    </xf>
    <xf numFmtId="171" fontId="26" fillId="9" borderId="0" xfId="1" applyNumberFormat="1" applyFont="1" applyFill="1" applyBorder="1" applyAlignment="1">
      <alignment horizontal="right"/>
    </xf>
    <xf numFmtId="171" fontId="21" fillId="9" borderId="0" xfId="1" applyNumberFormat="1" applyFont="1" applyFill="1" applyBorder="1"/>
    <xf numFmtId="171" fontId="26" fillId="9" borderId="0" xfId="1" applyNumberFormat="1" applyFont="1" applyFill="1" applyBorder="1"/>
    <xf numFmtId="171" fontId="0" fillId="0" borderId="0" xfId="1" applyNumberFormat="1" applyFont="1" applyBorder="1"/>
    <xf numFmtId="171" fontId="24" fillId="0" borderId="0" xfId="1" applyNumberFormat="1" applyFont="1" applyBorder="1"/>
    <xf numFmtId="0" fontId="3" fillId="11" borderId="1" xfId="0" applyFont="1" applyFill="1" applyBorder="1" applyAlignment="1">
      <alignment horizontal="left"/>
    </xf>
    <xf numFmtId="171" fontId="3" fillId="0" borderId="0" xfId="0" applyNumberFormat="1" applyFont="1" applyFill="1" applyBorder="1" applyAlignment="1">
      <alignment horizontal="right"/>
    </xf>
    <xf numFmtId="171" fontId="3" fillId="0" borderId="0" xfId="0" applyNumberFormat="1" applyFont="1" applyFill="1" applyBorder="1" applyAlignment="1">
      <alignment horizontal="center"/>
    </xf>
    <xf numFmtId="171" fontId="0" fillId="0" borderId="0" xfId="0" applyNumberFormat="1" applyFill="1" applyBorder="1"/>
    <xf numFmtId="171" fontId="0" fillId="0" borderId="0" xfId="0" applyNumberFormat="1" applyFill="1" applyBorder="1" applyAlignment="1">
      <alignment horizontal="right"/>
    </xf>
    <xf numFmtId="171" fontId="28" fillId="0" borderId="0" xfId="0" applyNumberFormat="1" applyFont="1" applyFill="1" applyBorder="1" applyAlignment="1">
      <alignment horizontal="center"/>
    </xf>
    <xf numFmtId="0" fontId="40" fillId="11" borderId="2" xfId="0" applyFont="1" applyFill="1" applyBorder="1" applyAlignment="1">
      <alignment vertical="center" wrapText="1"/>
    </xf>
    <xf numFmtId="0" fontId="40" fillId="11" borderId="0" xfId="0" applyFont="1" applyFill="1" applyAlignment="1">
      <alignment vertical="center" wrapText="1"/>
    </xf>
    <xf numFmtId="171" fontId="3" fillId="0" borderId="0" xfId="1" applyNumberFormat="1" applyFont="1" applyBorder="1"/>
    <xf numFmtId="3" fontId="3" fillId="11" borderId="35" xfId="0" applyNumberFormat="1" applyFont="1" applyFill="1" applyBorder="1"/>
    <xf numFmtId="3" fontId="3" fillId="11" borderId="36" xfId="0" applyNumberFormat="1" applyFont="1" applyFill="1" applyBorder="1"/>
    <xf numFmtId="172" fontId="3" fillId="0" borderId="0" xfId="0" applyNumberFormat="1" applyFont="1" applyFill="1" applyBorder="1"/>
    <xf numFmtId="172" fontId="44" fillId="0" borderId="0" xfId="0" applyNumberFormat="1" applyFont="1" applyFill="1" applyBorder="1"/>
    <xf numFmtId="172" fontId="0" fillId="0" borderId="0" xfId="0" applyNumberFormat="1" applyFill="1" applyBorder="1"/>
    <xf numFmtId="0" fontId="0" fillId="12" borderId="22" xfId="0" applyFill="1" applyBorder="1"/>
    <xf numFmtId="0" fontId="0" fillId="0" borderId="30" xfId="0" applyFill="1" applyBorder="1"/>
    <xf numFmtId="172" fontId="44" fillId="0" borderId="29" xfId="0" applyNumberFormat="1" applyFont="1" applyFill="1" applyBorder="1"/>
    <xf numFmtId="0" fontId="0" fillId="12" borderId="37" xfId="0" applyFill="1" applyBorder="1"/>
    <xf numFmtId="0" fontId="0" fillId="12" borderId="5" xfId="0" applyFill="1" applyBorder="1" applyAlignment="1">
      <alignment horizontal="right"/>
    </xf>
    <xf numFmtId="172" fontId="0" fillId="12" borderId="51" xfId="0" applyNumberFormat="1" applyFill="1" applyBorder="1"/>
    <xf numFmtId="0" fontId="3" fillId="12" borderId="19" xfId="0" applyFont="1" applyFill="1" applyBorder="1" applyAlignment="1">
      <alignment horizontal="right"/>
    </xf>
    <xf numFmtId="172" fontId="3" fillId="12" borderId="20" xfId="0" applyNumberFormat="1" applyFont="1" applyFill="1" applyBorder="1"/>
    <xf numFmtId="172" fontId="0" fillId="11" borderId="0" xfId="0" applyNumberFormat="1" applyFill="1" applyBorder="1"/>
    <xf numFmtId="0" fontId="0" fillId="11" borderId="5" xfId="0" applyFill="1" applyBorder="1" applyAlignment="1">
      <alignment horizontal="right"/>
    </xf>
    <xf numFmtId="172" fontId="0" fillId="11" borderId="5" xfId="0" applyNumberFormat="1" applyFill="1" applyBorder="1"/>
    <xf numFmtId="0" fontId="24" fillId="0" borderId="0" xfId="0" applyFont="1" applyFill="1" applyBorder="1" applyAlignment="1">
      <alignment horizontal="right"/>
    </xf>
    <xf numFmtId="172" fontId="0" fillId="11" borderId="0" xfId="0" applyNumberFormat="1" applyFill="1"/>
    <xf numFmtId="0" fontId="40" fillId="11" borderId="53" xfId="0" applyFont="1" applyFill="1" applyBorder="1" applyAlignment="1">
      <alignment vertical="center" wrapText="1"/>
    </xf>
    <xf numFmtId="0" fontId="40" fillId="11" borderId="52" xfId="0" applyFont="1" applyFill="1" applyBorder="1" applyAlignment="1">
      <alignment vertical="center" wrapText="1"/>
    </xf>
    <xf numFmtId="0" fontId="52" fillId="11" borderId="2" xfId="0" applyFont="1" applyFill="1" applyBorder="1" applyAlignment="1">
      <alignment vertical="center" wrapText="1"/>
    </xf>
    <xf numFmtId="0" fontId="52" fillId="11" borderId="52" xfId="0" applyFont="1" applyFill="1" applyBorder="1" applyAlignment="1">
      <alignment vertical="center" wrapText="1"/>
    </xf>
    <xf numFmtId="0" fontId="52" fillId="11" borderId="53" xfId="0" applyFont="1" applyFill="1" applyBorder="1" applyAlignment="1">
      <alignment vertical="center" wrapText="1"/>
    </xf>
    <xf numFmtId="171" fontId="26" fillId="11" borderId="2" xfId="1" applyNumberFormat="1" applyFont="1" applyFill="1" applyBorder="1" applyAlignment="1"/>
    <xf numFmtId="171" fontId="26" fillId="11" borderId="52" xfId="0" applyNumberFormat="1" applyFont="1" applyFill="1" applyBorder="1" applyAlignment="1"/>
    <xf numFmtId="171" fontId="26" fillId="11" borderId="53" xfId="0" applyNumberFormat="1" applyFont="1" applyFill="1" applyBorder="1"/>
    <xf numFmtId="171" fontId="26" fillId="0" borderId="2" xfId="0" applyNumberFormat="1" applyFont="1" applyBorder="1" applyAlignment="1">
      <alignment horizontal="center"/>
    </xf>
    <xf numFmtId="171" fontId="3" fillId="11" borderId="0" xfId="1" applyNumberFormat="1" applyFont="1" applyFill="1" applyBorder="1"/>
    <xf numFmtId="7" fontId="3" fillId="0" borderId="55" xfId="0" applyNumberFormat="1" applyFont="1" applyBorder="1" applyAlignment="1">
      <alignment horizontal="left"/>
    </xf>
    <xf numFmtId="10" fontId="25" fillId="11" borderId="0" xfId="3" applyNumberFormat="1" applyFont="1" applyFill="1" applyBorder="1"/>
    <xf numFmtId="0" fontId="53" fillId="11" borderId="0" xfId="0" applyFont="1" applyFill="1" applyAlignment="1">
      <alignment horizontal="right"/>
    </xf>
    <xf numFmtId="172" fontId="0" fillId="11" borderId="2" xfId="0" applyNumberFormat="1" applyFill="1" applyBorder="1" applyAlignment="1"/>
    <xf numFmtId="172" fontId="27" fillId="11" borderId="52" xfId="1" applyNumberFormat="1" applyFont="1" applyFill="1" applyBorder="1" applyAlignment="1"/>
    <xf numFmtId="172" fontId="27" fillId="11" borderId="53" xfId="1" applyNumberFormat="1" applyFont="1" applyFill="1" applyBorder="1" applyAlignment="1"/>
    <xf numFmtId="172" fontId="27" fillId="11" borderId="21" xfId="1" applyNumberFormat="1" applyFont="1" applyFill="1" applyBorder="1" applyAlignment="1"/>
    <xf numFmtId="172" fontId="3" fillId="11" borderId="0" xfId="0" applyNumberFormat="1" applyFont="1" applyFill="1"/>
    <xf numFmtId="172" fontId="24" fillId="11" borderId="0" xfId="1" applyNumberFormat="1" applyFont="1" applyFill="1" applyBorder="1"/>
    <xf numFmtId="172" fontId="24" fillId="9" borderId="54" xfId="1" applyNumberFormat="1" applyFont="1" applyFill="1" applyBorder="1"/>
    <xf numFmtId="172" fontId="53" fillId="11" borderId="0" xfId="0" applyNumberFormat="1" applyFont="1" applyFill="1" applyAlignment="1">
      <alignment horizontal="center"/>
    </xf>
    <xf numFmtId="172" fontId="5" fillId="11" borderId="0" xfId="0" applyNumberFormat="1" applyFont="1" applyFill="1"/>
    <xf numFmtId="172" fontId="53" fillId="11" borderId="0" xfId="0" applyNumberFormat="1" applyFont="1" applyFill="1" applyAlignment="1"/>
    <xf numFmtId="171" fontId="53" fillId="11" borderId="0" xfId="1" applyNumberFormat="1" applyFont="1" applyFill="1" applyAlignment="1">
      <alignment horizontal="left"/>
    </xf>
    <xf numFmtId="0" fontId="5" fillId="11" borderId="0" xfId="0" applyFont="1" applyFill="1" applyAlignment="1">
      <alignment horizontal="right"/>
    </xf>
    <xf numFmtId="43" fontId="5" fillId="11" borderId="0" xfId="1" applyNumberFormat="1" applyFont="1" applyFill="1"/>
    <xf numFmtId="43" fontId="22" fillId="14" borderId="0" xfId="1" applyFont="1" applyFill="1" applyBorder="1" applyAlignment="1">
      <alignment horizontal="left" vertical="center"/>
    </xf>
    <xf numFmtId="43" fontId="54" fillId="0" borderId="0" xfId="1" applyFont="1" applyBorder="1" applyAlignment="1">
      <alignment horizontal="left" vertical="center"/>
    </xf>
    <xf numFmtId="171" fontId="26" fillId="11" borderId="2" xfId="1" applyNumberFormat="1" applyFont="1" applyFill="1" applyBorder="1" applyAlignment="1">
      <alignment horizontal="left"/>
    </xf>
    <xf numFmtId="171" fontId="26" fillId="11" borderId="52" xfId="0" applyNumberFormat="1" applyFont="1" applyFill="1" applyBorder="1" applyAlignment="1">
      <alignment horizontal="left"/>
    </xf>
    <xf numFmtId="171" fontId="26" fillId="11" borderId="53" xfId="0" applyNumberFormat="1" applyFont="1" applyFill="1" applyBorder="1" applyAlignment="1">
      <alignment horizontal="left"/>
    </xf>
    <xf numFmtId="171" fontId="26" fillId="0" borderId="2" xfId="0" applyNumberFormat="1" applyFont="1" applyBorder="1" applyAlignment="1">
      <alignment horizontal="left"/>
    </xf>
    <xf numFmtId="0" fontId="32" fillId="11" borderId="57" xfId="0" applyFont="1" applyFill="1" applyBorder="1"/>
    <xf numFmtId="0" fontId="32" fillId="11" borderId="58" xfId="0" applyFont="1" applyFill="1" applyBorder="1"/>
    <xf numFmtId="171" fontId="5" fillId="11" borderId="0" xfId="0" applyNumberFormat="1" applyFont="1" applyFill="1"/>
    <xf numFmtId="171" fontId="5" fillId="11" borderId="0" xfId="0" applyNumberFormat="1" applyFont="1" applyFill="1" applyBorder="1"/>
    <xf numFmtId="171" fontId="41" fillId="11" borderId="0" xfId="0" applyNumberFormat="1" applyFont="1" applyFill="1"/>
    <xf numFmtId="0" fontId="3" fillId="10" borderId="31" xfId="0" applyFont="1" applyFill="1" applyBorder="1" applyProtection="1">
      <protection locked="0"/>
    </xf>
    <xf numFmtId="167" fontId="0" fillId="10" borderId="31" xfId="0" applyNumberFormat="1" applyFont="1" applyFill="1" applyBorder="1" applyAlignment="1" applyProtection="1">
      <alignment horizontal="left"/>
      <protection locked="0"/>
    </xf>
    <xf numFmtId="0" fontId="0" fillId="10" borderId="2" xfId="0" applyFill="1" applyBorder="1" applyProtection="1">
      <protection locked="0"/>
    </xf>
    <xf numFmtId="2" fontId="0" fillId="10" borderId="2" xfId="0" applyNumberFormat="1" applyFill="1" applyBorder="1" applyProtection="1">
      <protection locked="0"/>
    </xf>
    <xf numFmtId="0" fontId="0" fillId="10" borderId="2" xfId="0" applyFill="1" applyBorder="1" applyAlignment="1" applyProtection="1">
      <alignment horizontal="left"/>
      <protection locked="0"/>
    </xf>
    <xf numFmtId="43" fontId="21" fillId="10" borderId="0" xfId="1" applyFont="1" applyFill="1" applyBorder="1" applyProtection="1">
      <protection locked="0"/>
    </xf>
    <xf numFmtId="43" fontId="3" fillId="10" borderId="0" xfId="1" applyFont="1" applyFill="1" applyBorder="1" applyProtection="1">
      <protection locked="0"/>
    </xf>
    <xf numFmtId="0" fontId="3" fillId="10" borderId="0" xfId="0" applyFont="1" applyFill="1" applyProtection="1">
      <protection locked="0"/>
    </xf>
    <xf numFmtId="43" fontId="3" fillId="0" borderId="30" xfId="1" applyFont="1" applyBorder="1" applyProtection="1">
      <protection locked="0"/>
    </xf>
    <xf numFmtId="43" fontId="3" fillId="0" borderId="0" xfId="1" applyFont="1" applyBorder="1" applyProtection="1">
      <protection locked="0"/>
    </xf>
    <xf numFmtId="0" fontId="0" fillId="0" borderId="21" xfId="0" applyBorder="1" applyAlignment="1" applyProtection="1">
      <alignment horizontal="center"/>
      <protection locked="0"/>
    </xf>
    <xf numFmtId="4" fontId="0" fillId="2" borderId="19" xfId="0" applyNumberFormat="1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23" xfId="0" applyFill="1" applyBorder="1" applyAlignment="1" applyProtection="1">
      <alignment horizontal="center"/>
      <protection hidden="1"/>
    </xf>
    <xf numFmtId="0" fontId="17" fillId="3" borderId="3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center" wrapText="1"/>
      <protection locked="0"/>
    </xf>
    <xf numFmtId="0" fontId="0" fillId="0" borderId="20" xfId="0" applyBorder="1" applyAlignment="1" applyProtection="1">
      <alignment horizontal="left" wrapText="1"/>
      <protection locked="0"/>
    </xf>
    <xf numFmtId="0" fontId="0" fillId="2" borderId="0" xfId="0" applyFill="1" applyAlignment="1" applyProtection="1">
      <alignment horizontal="right" wrapText="1"/>
      <protection hidden="1"/>
    </xf>
    <xf numFmtId="0" fontId="0" fillId="2" borderId="12" xfId="0" applyFill="1" applyBorder="1" applyAlignment="1" applyProtection="1">
      <alignment horizontal="center" vertical="center" wrapText="1"/>
      <protection hidden="1"/>
    </xf>
    <xf numFmtId="0" fontId="17" fillId="3" borderId="3" xfId="0" applyFont="1" applyFill="1" applyBorder="1" applyAlignment="1" applyProtection="1">
      <alignment vertical="center" wrapText="1"/>
      <protection hidden="1"/>
    </xf>
    <xf numFmtId="0" fontId="12" fillId="3" borderId="6" xfId="0" applyFont="1" applyFill="1" applyBorder="1" applyAlignment="1" applyProtection="1">
      <alignment horizontal="center" vertical="center"/>
      <protection hidden="1"/>
    </xf>
    <xf numFmtId="0" fontId="57" fillId="0" borderId="1" xfId="4" applyFont="1" applyBorder="1"/>
    <xf numFmtId="0" fontId="45" fillId="0" borderId="1" xfId="4" applyBorder="1"/>
    <xf numFmtId="0" fontId="58" fillId="0" borderId="0" xfId="4" applyFont="1"/>
    <xf numFmtId="0" fontId="59" fillId="11" borderId="56" xfId="0" applyFont="1" applyFill="1" applyBorder="1" applyAlignment="1">
      <alignment horizontal="left"/>
    </xf>
    <xf numFmtId="43" fontId="3" fillId="0" borderId="0" xfId="1" applyFont="1" applyFill="1" applyBorder="1" applyProtection="1">
      <protection locked="0"/>
    </xf>
    <xf numFmtId="0" fontId="61" fillId="11" borderId="0" xfId="0" applyFont="1" applyFill="1"/>
    <xf numFmtId="0" fontId="0" fillId="11" borderId="2" xfId="0" applyFill="1" applyBorder="1" applyAlignment="1">
      <alignment vertical="center"/>
    </xf>
    <xf numFmtId="0" fontId="0" fillId="11" borderId="0" xfId="0" applyFill="1" applyAlignment="1">
      <alignment vertical="center"/>
    </xf>
    <xf numFmtId="0" fontId="60" fillId="11" borderId="0" xfId="0" applyFont="1" applyFill="1" applyAlignment="1">
      <alignment vertical="center"/>
    </xf>
    <xf numFmtId="0" fontId="0" fillId="11" borderId="2" xfId="0" applyFill="1" applyBorder="1" applyAlignment="1">
      <alignment horizontal="left" vertical="top" wrapText="1"/>
    </xf>
    <xf numFmtId="0" fontId="0" fillId="11" borderId="2" xfId="0" applyFill="1" applyBorder="1" applyAlignment="1">
      <alignment horizontal="center" vertical="center"/>
    </xf>
    <xf numFmtId="0" fontId="0" fillId="11" borderId="2" xfId="0" applyFill="1" applyBorder="1" applyAlignment="1">
      <alignment horizontal="left" vertical="center"/>
    </xf>
    <xf numFmtId="0" fontId="0" fillId="0" borderId="2" xfId="0" applyBorder="1" applyAlignment="1">
      <alignment horizontal="right"/>
    </xf>
    <xf numFmtId="0" fontId="0" fillId="0" borderId="2" xfId="0" applyFont="1" applyBorder="1" applyAlignment="1">
      <alignment horizontal="right"/>
    </xf>
    <xf numFmtId="0" fontId="20" fillId="11" borderId="2" xfId="0" applyFont="1" applyFill="1" applyBorder="1" applyAlignment="1">
      <alignment horizontal="right"/>
    </xf>
    <xf numFmtId="7" fontId="3" fillId="0" borderId="7" xfId="0" applyNumberFormat="1" applyFont="1" applyBorder="1" applyAlignment="1">
      <alignment horizontal="center" vertical="center"/>
    </xf>
    <xf numFmtId="7" fontId="3" fillId="0" borderId="8" xfId="0" applyNumberFormat="1" applyFont="1" applyBorder="1" applyAlignment="1">
      <alignment horizontal="center" vertical="center"/>
    </xf>
    <xf numFmtId="7" fontId="3" fillId="0" borderId="9" xfId="0" applyNumberFormat="1" applyFont="1" applyBorder="1" applyAlignment="1">
      <alignment horizontal="center" vertical="center"/>
    </xf>
    <xf numFmtId="0" fontId="0" fillId="11" borderId="5" xfId="0" applyFill="1" applyBorder="1" applyAlignment="1">
      <alignment horizontal="center"/>
    </xf>
    <xf numFmtId="0" fontId="20" fillId="0" borderId="32" xfId="0" applyFont="1" applyBorder="1" applyAlignment="1">
      <alignment horizontal="right"/>
    </xf>
    <xf numFmtId="0" fontId="20" fillId="0" borderId="2" xfId="0" applyFont="1" applyBorder="1" applyAlignment="1">
      <alignment horizontal="right"/>
    </xf>
    <xf numFmtId="0" fontId="51" fillId="0" borderId="38" xfId="0" applyFont="1" applyBorder="1" applyAlignment="1">
      <alignment horizontal="right" vertical="center"/>
    </xf>
    <xf numFmtId="0" fontId="51" fillId="0" borderId="41" xfId="0" applyFont="1" applyBorder="1" applyAlignment="1">
      <alignment horizontal="right" vertical="center"/>
    </xf>
    <xf numFmtId="0" fontId="0" fillId="0" borderId="32" xfId="0" applyFont="1" applyBorder="1" applyAlignment="1">
      <alignment horizontal="right"/>
    </xf>
    <xf numFmtId="0" fontId="0" fillId="0" borderId="21" xfId="0" applyFont="1" applyBorder="1" applyAlignment="1">
      <alignment horizontal="right"/>
    </xf>
    <xf numFmtId="0" fontId="0" fillId="2" borderId="19" xfId="0" applyFill="1" applyBorder="1" applyAlignment="1" applyProtection="1">
      <alignment horizontal="left" wrapText="1"/>
      <protection hidden="1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4" fontId="0" fillId="2" borderId="19" xfId="0" applyNumberFormat="1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23" xfId="0" applyFill="1" applyBorder="1" applyAlignment="1" applyProtection="1">
      <alignment horizontal="center"/>
      <protection hidden="1"/>
    </xf>
    <xf numFmtId="0" fontId="16" fillId="3" borderId="10" xfId="0" applyFont="1" applyFill="1" applyBorder="1" applyAlignment="1" applyProtection="1">
      <alignment horizontal="center" vertical="center" wrapText="1"/>
      <protection hidden="1"/>
    </xf>
    <xf numFmtId="0" fontId="16" fillId="3" borderId="3" xfId="0" applyFont="1" applyFill="1" applyBorder="1" applyAlignment="1" applyProtection="1">
      <alignment horizontal="center" vertical="center" wrapText="1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0" xfId="0" applyFont="1" applyFill="1" applyAlignment="1" applyProtection="1">
      <alignment horizontal="center" vertical="center" wrapText="1"/>
      <protection hidden="1"/>
    </xf>
    <xf numFmtId="0" fontId="16" fillId="3" borderId="15" xfId="0" applyFont="1" applyFill="1" applyBorder="1" applyAlignment="1" applyProtection="1">
      <alignment horizontal="center" vertical="center" wrapText="1"/>
      <protection hidden="1"/>
    </xf>
    <xf numFmtId="0" fontId="16" fillId="3" borderId="5" xfId="0" applyFont="1" applyFill="1" applyBorder="1" applyAlignment="1" applyProtection="1">
      <alignment horizontal="center" vertical="center" wrapText="1"/>
      <protection hidden="1"/>
    </xf>
    <xf numFmtId="0" fontId="17" fillId="3" borderId="3" xfId="0" applyFont="1" applyFill="1" applyBorder="1" applyAlignment="1" applyProtection="1">
      <alignment horizontal="center" vertical="center" wrapText="1"/>
      <protection hidden="1"/>
    </xf>
    <xf numFmtId="3" fontId="17" fillId="3" borderId="7" xfId="0" applyNumberFormat="1" applyFont="1" applyFill="1" applyBorder="1" applyAlignment="1" applyProtection="1">
      <alignment horizontal="center" vertical="center" wrapText="1"/>
      <protection hidden="1"/>
    </xf>
    <xf numFmtId="3" fontId="17" fillId="3" borderId="9" xfId="0" applyNumberFormat="1" applyFont="1" applyFill="1" applyBorder="1" applyAlignment="1" applyProtection="1">
      <alignment horizontal="center" vertical="center" wrapText="1"/>
      <protection hidden="1"/>
    </xf>
    <xf numFmtId="49" fontId="19" fillId="2" borderId="0" xfId="0" applyNumberFormat="1" applyFont="1" applyFill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5" xfId="0" applyFont="1" applyFill="1" applyBorder="1" applyAlignment="1" applyProtection="1">
      <alignment horizontal="center" vertical="center" wrapText="1"/>
      <protection hidden="1"/>
    </xf>
    <xf numFmtId="0" fontId="11" fillId="2" borderId="12" xfId="0" applyFont="1" applyFill="1" applyBorder="1" applyAlignment="1" applyProtection="1">
      <alignment horizontal="center" vertical="center" wrapText="1"/>
      <protection hidden="1"/>
    </xf>
    <xf numFmtId="0" fontId="11" fillId="2" borderId="16" xfId="0" applyFont="1" applyFill="1" applyBorder="1" applyAlignment="1" applyProtection="1">
      <alignment horizontal="center" vertical="center" wrapText="1"/>
      <protection hidden="1"/>
    </xf>
    <xf numFmtId="3" fontId="0" fillId="2" borderId="10" xfId="0" applyNumberFormat="1" applyFill="1" applyBorder="1" applyAlignment="1" applyProtection="1">
      <alignment horizontal="center" vertical="center" wrapText="1"/>
      <protection hidden="1"/>
    </xf>
    <xf numFmtId="3" fontId="0" fillId="2" borderId="11" xfId="0" applyNumberFormat="1" applyFill="1" applyBorder="1" applyAlignment="1" applyProtection="1">
      <alignment horizontal="center" vertical="center" wrapText="1"/>
      <protection hidden="1"/>
    </xf>
    <xf numFmtId="3" fontId="0" fillId="2" borderId="6" xfId="0" applyNumberFormat="1" applyFill="1" applyBorder="1" applyAlignment="1" applyProtection="1">
      <alignment horizontal="center" vertical="center" wrapText="1"/>
      <protection hidden="1"/>
    </xf>
    <xf numFmtId="3" fontId="0" fillId="2" borderId="12" xfId="0" applyNumberFormat="1" applyFill="1" applyBorder="1" applyAlignment="1" applyProtection="1">
      <alignment horizontal="center" vertical="center" wrapText="1"/>
      <protection hidden="1"/>
    </xf>
    <xf numFmtId="3" fontId="0" fillId="2" borderId="15" xfId="0" applyNumberFormat="1" applyFill="1" applyBorder="1" applyAlignment="1" applyProtection="1">
      <alignment horizontal="center" vertical="center" wrapText="1"/>
      <protection hidden="1"/>
    </xf>
    <xf numFmtId="3" fontId="0" fillId="2" borderId="16" xfId="0" applyNumberFormat="1" applyFill="1" applyBorder="1" applyAlignment="1" applyProtection="1">
      <alignment horizontal="center" vertical="center" wrapText="1"/>
      <protection hidden="1"/>
    </xf>
    <xf numFmtId="0" fontId="0" fillId="0" borderId="20" xfId="0" applyBorder="1" applyAlignment="1" applyProtection="1">
      <alignment horizontal="center" wrapText="1"/>
      <protection locked="0"/>
    </xf>
    <xf numFmtId="0" fontId="0" fillId="0" borderId="21" xfId="0" applyBorder="1" applyAlignment="1" applyProtection="1">
      <alignment horizontal="center" wrapText="1"/>
      <protection locked="0"/>
    </xf>
    <xf numFmtId="0" fontId="0" fillId="0" borderId="22" xfId="0" applyBorder="1" applyAlignment="1" applyProtection="1">
      <alignment horizontal="center" wrapText="1"/>
      <protection locked="0"/>
    </xf>
    <xf numFmtId="4" fontId="2" fillId="2" borderId="26" xfId="0" applyNumberFormat="1" applyFont="1" applyFill="1" applyBorder="1" applyAlignment="1" applyProtection="1">
      <alignment horizontal="center"/>
      <protection hidden="1"/>
    </xf>
    <xf numFmtId="0" fontId="2" fillId="2" borderId="28" xfId="0" applyFont="1" applyFill="1" applyBorder="1" applyAlignment="1" applyProtection="1">
      <alignment horizontal="center"/>
      <protection hidden="1"/>
    </xf>
    <xf numFmtId="0" fontId="2" fillId="2" borderId="27" xfId="0" applyFont="1" applyFill="1" applyBorder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0" fillId="2" borderId="19" xfId="0" applyFill="1" applyBorder="1" applyAlignment="1" applyProtection="1">
      <alignment horizontal="right" wrapText="1"/>
      <protection hidden="1"/>
    </xf>
    <xf numFmtId="0" fontId="0" fillId="0" borderId="20" xfId="0" applyBorder="1" applyAlignment="1" applyProtection="1">
      <alignment horizontal="left" wrapText="1"/>
      <protection locked="0"/>
    </xf>
    <xf numFmtId="0" fontId="0" fillId="0" borderId="21" xfId="0" applyBorder="1" applyAlignment="1" applyProtection="1">
      <alignment horizontal="left" wrapText="1"/>
      <protection locked="0"/>
    </xf>
    <xf numFmtId="0" fontId="0" fillId="2" borderId="0" xfId="0" applyFill="1" applyAlignment="1" applyProtection="1">
      <alignment horizontal="right" wrapText="1"/>
      <protection hidden="1"/>
    </xf>
    <xf numFmtId="3" fontId="17" fillId="3" borderId="10" xfId="0" applyNumberFormat="1" applyFont="1" applyFill="1" applyBorder="1" applyAlignment="1" applyProtection="1">
      <alignment horizontal="center" vertical="center" wrapText="1"/>
      <protection hidden="1"/>
    </xf>
    <xf numFmtId="3" fontId="17" fillId="3" borderId="11" xfId="0" applyNumberFormat="1" applyFont="1" applyFill="1" applyBorder="1" applyAlignment="1" applyProtection="1">
      <alignment horizontal="center" vertical="center" wrapText="1"/>
      <protection hidden="1"/>
    </xf>
    <xf numFmtId="49" fontId="0" fillId="2" borderId="0" xfId="0" applyNumberFormat="1" applyFill="1" applyAlignment="1" applyProtection="1">
      <alignment horizontal="center" vertical="center" wrapText="1"/>
      <protection hidden="1"/>
    </xf>
    <xf numFmtId="0" fontId="0" fillId="2" borderId="12" xfId="0" applyFill="1" applyBorder="1" applyAlignment="1" applyProtection="1">
      <alignment horizontal="center" vertical="center" wrapText="1"/>
      <protection hidden="1"/>
    </xf>
    <xf numFmtId="0" fontId="0" fillId="2" borderId="6" xfId="0" applyFill="1" applyBorder="1" applyAlignment="1" applyProtection="1">
      <alignment horizontal="center" vertical="center" wrapText="1"/>
      <protection hidden="1"/>
    </xf>
    <xf numFmtId="0" fontId="0" fillId="2" borderId="15" xfId="0" applyFill="1" applyBorder="1" applyAlignment="1" applyProtection="1">
      <alignment horizontal="center" vertical="center" wrapText="1"/>
      <protection hidden="1"/>
    </xf>
    <xf numFmtId="0" fontId="0" fillId="2" borderId="16" xfId="0" applyFill="1" applyBorder="1" applyAlignment="1" applyProtection="1">
      <alignment horizontal="center" vertical="center" wrapText="1"/>
      <protection hidden="1"/>
    </xf>
    <xf numFmtId="0" fontId="17" fillId="3" borderId="0" xfId="0" applyFont="1" applyFill="1" applyAlignment="1" applyProtection="1">
      <alignment horizontal="center" vertical="center" wrapText="1"/>
      <protection hidden="1"/>
    </xf>
    <xf numFmtId="0" fontId="17" fillId="3" borderId="3" xfId="0" applyFont="1" applyFill="1" applyBorder="1" applyAlignment="1" applyProtection="1">
      <alignment vertical="center" wrapText="1"/>
      <protection hidden="1"/>
    </xf>
    <xf numFmtId="0" fontId="12" fillId="3" borderId="6" xfId="0" applyFont="1" applyFill="1" applyBorder="1" applyAlignment="1" applyProtection="1">
      <alignment horizontal="center" vertical="center"/>
      <protection hidden="1"/>
    </xf>
    <xf numFmtId="0" fontId="12" fillId="3" borderId="0" xfId="0" applyFont="1" applyFill="1" applyAlignment="1" applyProtection="1">
      <alignment horizontal="center" vertical="center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16" fillId="3" borderId="9" xfId="0" applyFont="1" applyFill="1" applyBorder="1" applyAlignment="1" applyProtection="1">
      <alignment horizontal="center"/>
      <protection hidden="1"/>
    </xf>
    <xf numFmtId="3" fontId="0" fillId="2" borderId="13" xfId="0" applyNumberFormat="1" applyFill="1" applyBorder="1" applyAlignment="1" applyProtection="1">
      <alignment horizontal="center" vertical="center" wrapText="1"/>
      <protection hidden="1"/>
    </xf>
    <xf numFmtId="0" fontId="0" fillId="2" borderId="14" xfId="0" applyFill="1" applyBorder="1" applyAlignment="1" applyProtection="1">
      <alignment horizontal="center" vertical="center" wrapText="1"/>
      <protection hidden="1"/>
    </xf>
    <xf numFmtId="0" fontId="0" fillId="2" borderId="17" xfId="0" applyFill="1" applyBorder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7" fontId="13" fillId="2" borderId="6" xfId="0" applyNumberFormat="1" applyFont="1" applyFill="1" applyBorder="1" applyAlignment="1" applyProtection="1">
      <alignment horizontal="center" vertical="center" wrapText="1"/>
      <protection hidden="1"/>
    </xf>
    <xf numFmtId="7" fontId="13" fillId="2" borderId="0" xfId="0" applyNumberFormat="1" applyFont="1" applyFill="1" applyAlignment="1" applyProtection="1">
      <alignment horizontal="center" vertical="center" wrapText="1"/>
      <protection hidden="1"/>
    </xf>
    <xf numFmtId="0" fontId="7" fillId="4" borderId="1" xfId="2" applyFont="1" applyFill="1" applyBorder="1" applyAlignment="1" applyProtection="1">
      <alignment horizontal="left"/>
      <protection hidden="1"/>
    </xf>
    <xf numFmtId="0" fontId="10" fillId="3" borderId="6" xfId="0" applyFont="1" applyFill="1" applyBorder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 vertical="center" wrapText="1"/>
      <protection hidden="1"/>
    </xf>
  </cellXfs>
  <cellStyles count="5">
    <cellStyle name="Čárka" xfId="1" builtinId="3"/>
    <cellStyle name="Hypertextový odkaz" xfId="2" builtinId="8"/>
    <cellStyle name="Normální" xfId="0" builtinId="0"/>
    <cellStyle name="Normální 2" xfId="4" xr:uid="{BFFB682D-DABB-425E-BD57-C7C656DBBAE5}"/>
    <cellStyle name="Procenta" xfId="3" builtinId="5"/>
  </cellStyles>
  <dxfs count="52"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/>
        <color rgb="FFFF0000"/>
      </font>
    </dxf>
    <dxf>
      <font>
        <b/>
        <i val="0"/>
        <color rgb="FFFF0000"/>
      </font>
      <fill>
        <patternFill>
          <bgColor rgb="FFFFEEB7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-* #,##0.00\ _K_č_-;\-* #,##0.00\ _K_č_-;_-* &quot;-&quot;??\ _K_č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-* #,##0.00\ _K_č_-;\-* #,##0.00\ _K_č_-;_-* &quot;-&quot;??\ _K_č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71" formatCode="_-* #,##0_-;\-* #,##0_-;_-* &quot;-&quot;??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71" formatCode="_-* #,##0_-;\-* #,##0_-;_-* &quot;-&quot;??_-;_-@_-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171" formatCode="_-* #,##0_-;\-* #,##0_-;_-* &quot;-&quot;??_-;_-@_-"/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1" formatCode="_-* #,##0_-;\-* #,##0_-;_-* &quot;-&quot;??_-;_-@_-"/>
      <fill>
        <patternFill patternType="none">
          <fgColor indexed="64"/>
          <bgColor auto="1"/>
        </patternFill>
      </fill>
    </dxf>
    <dxf>
      <numFmt numFmtId="171" formatCode="_-* #,##0_-;\-* #,##0_-;_-* &quot;-&quot;??_-;_-@_-"/>
      <fill>
        <patternFill patternType="none">
          <fgColor indexed="64"/>
          <bgColor auto="1"/>
        </patternFill>
      </fill>
    </dxf>
    <dxf>
      <numFmt numFmtId="171" formatCode="_-* #,##0_-;\-* #,##0_-;_-* &quot;-&quot;??_-;_-@_-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-* #,##0.00\ _K_č_-;\-* #,##0.00\ _K_č_-;_-* &quot;-&quot;??\ _K_č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72" formatCode="_-* #,##0\ _K_č_-;\-* #,##0\ _K_č_-;_-* &quot;-&quot;??\ _K_č_-;_-@_-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-* #,##0.00\ _K_č_-;\-* #,##0.00\ _K_č_-;_-* &quot;-&quot;??\ _K_č_-;_-@_-"/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right style="thin">
          <color indexed="64"/>
        </right>
      </border>
    </dxf>
    <dxf>
      <alignment horizontal="right" vertical="bottom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color auto="1"/>
      </font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</dxfs>
  <tableStyles count="1" defaultTableStyle="TableStyleMedium2" defaultPivotStyle="PivotStyleLight16">
    <tableStyle name="Styl tabulky 1" pivot="0" count="2" xr9:uid="{39FEF15F-20B1-4818-AD06-56CF626B4B1E}">
      <tableStyleElement type="firstRowStripe" dxfId="51"/>
      <tableStyleElement type="firstColumnStripe" dxfId="50"/>
    </tableStyle>
  </tableStyles>
  <colors>
    <mruColors>
      <color rgb="FF009999"/>
      <color rgb="FFFFDB69"/>
      <color rgb="FFFFEEB7"/>
      <color rgb="FFF4F7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</xdr:colOff>
      <xdr:row>9</xdr:row>
      <xdr:rowOff>676275</xdr:rowOff>
    </xdr:from>
    <xdr:to>
      <xdr:col>10</xdr:col>
      <xdr:colOff>104775</xdr:colOff>
      <xdr:row>9</xdr:row>
      <xdr:rowOff>1895475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45E972F8-5459-8AF5-2F58-DBFD2E5044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222" t="4477" r="26960" b="63687"/>
        <a:stretch/>
      </xdr:blipFill>
      <xdr:spPr>
        <a:xfrm>
          <a:off x="4533900" y="2533650"/>
          <a:ext cx="3133725" cy="1219200"/>
        </a:xfrm>
        <a:prstGeom prst="rect">
          <a:avLst/>
        </a:prstGeom>
        <a:ln w="9525">
          <a:solidFill>
            <a:sysClr val="windowText" lastClr="000000"/>
          </a:solidFill>
        </a:ln>
      </xdr:spPr>
    </xdr:pic>
    <xdr:clientData/>
  </xdr:twoCellAnchor>
  <xdr:twoCellAnchor editAs="oneCell">
    <xdr:from>
      <xdr:col>8</xdr:col>
      <xdr:colOff>142876</xdr:colOff>
      <xdr:row>10</xdr:row>
      <xdr:rowOff>247649</xdr:rowOff>
    </xdr:from>
    <xdr:to>
      <xdr:col>8</xdr:col>
      <xdr:colOff>457200</xdr:colOff>
      <xdr:row>10</xdr:row>
      <xdr:rowOff>352424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FF1BEDD-2F60-2D33-76B9-D5E32527A0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-1" t="29631" r="59260" b="29628"/>
        <a:stretch/>
      </xdr:blipFill>
      <xdr:spPr>
        <a:xfrm>
          <a:off x="6486526" y="4190999"/>
          <a:ext cx="314324" cy="104775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10</xdr:row>
      <xdr:rowOff>2352675</xdr:rowOff>
    </xdr:from>
    <xdr:to>
      <xdr:col>8</xdr:col>
      <xdr:colOff>504825</xdr:colOff>
      <xdr:row>10</xdr:row>
      <xdr:rowOff>3555346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68863EC1-83E8-67CC-F16E-D2FD3F514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533900" y="6296025"/>
          <a:ext cx="2314575" cy="1202671"/>
        </a:xfrm>
        <a:prstGeom prst="rect">
          <a:avLst/>
        </a:prstGeom>
        <a:ln w="9525"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285751</xdr:colOff>
      <xdr:row>10</xdr:row>
      <xdr:rowOff>4095750</xdr:rowOff>
    </xdr:from>
    <xdr:to>
      <xdr:col>8</xdr:col>
      <xdr:colOff>247651</xdr:colOff>
      <xdr:row>11</xdr:row>
      <xdr:rowOff>137301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B612AAD3-4B91-6247-B4F4-859E02CB7E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2631" t="4347"/>
        <a:stretch/>
      </xdr:blipFill>
      <xdr:spPr>
        <a:xfrm>
          <a:off x="4800601" y="8039100"/>
          <a:ext cx="1790700" cy="1242201"/>
        </a:xfrm>
        <a:prstGeom prst="rect">
          <a:avLst/>
        </a:prstGeom>
        <a:ln w="9525">
          <a:solidFill>
            <a:schemeClr val="tx1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6F3A9A-FF4B-438E-82CF-BE1CE275ABFD}" name="Tabulka1" displayName="Tabulka1" ref="B30:P45" totalsRowShown="0" headerRowDxfId="49" dataDxfId="48" tableBorderDxfId="47" headerRowCellStyle="Čárka" dataCellStyle="Čárka">
  <tableColumns count="15">
    <tableColumn id="1" xr3:uid="{B44A9AC0-E01A-4CB3-9AD0-690468D28DF2}" name="Rozpočtová položka" dataDxfId="46"/>
    <tableColumn id="2" xr3:uid="{37BA44A5-61DB-44F4-B6C1-AA5ED99605E0}" name="Název rozpočtové položky"/>
    <tableColumn id="3" xr3:uid="{92756F0E-1401-486D-859D-5AAC2AC826DD}" name="Položka rozpočtu"/>
    <tableColumn id="4" xr3:uid="{D3AA3C02-2759-4E97-9EFF-BDEF87639E98}" name="Hl. řešitel _x000a__x000a__x000a_Pers. Náklady"/>
    <tableColumn id="5" xr3:uid="{B498DF57-EF85-49AD-9B1C-07F70AE15C77}" name="Hl. řešitel _x000a__x000a__x000a_Příspěvek na péči"/>
    <tableColumn id="6" xr3:uid="{F94F37FF-1010-45DB-AFE0-995CF8923C9C}" name="Mentor  _x000a__x000a__x000a_Max. prostředky"/>
    <tableColumn id="7" xr3:uid="{95746E8B-A6BC-4597-8E77-6A3167E1C5A7}" name="Pomocný odborný tým _x000a__x000a_Reálné prostředky"/>
    <tableColumn id="8" xr3:uid="{380C3EF3-85C3-46D3-A365-0BDACB63BDDC}" name="Celkem" dataDxfId="45" dataCellStyle="Čárka"/>
    <tableColumn id="9" xr3:uid="{BF22CC38-56E6-43F5-8F2E-98E7DB360DB7}" name="Sloupec1" dataDxfId="44" dataCellStyle="Čárka"/>
    <tableColumn id="10" xr3:uid="{011063AE-61A0-4F00-8749-89D6D61BD320}" name="Financováno z dotace" dataDxfId="43" dataCellStyle="Čárka"/>
    <tableColumn id="11" xr3:uid="{03BEB749-442E-4F7D-B716-5BC3C81F757C}" name="Spoluúčast VŠCHT (10%)" dataDxfId="42" dataCellStyle="Čárka"/>
    <tableColumn id="12" xr3:uid="{A179CD91-2459-497F-ACB0-F00AF75E7BA7}" name="Financováno fakultou / ústavem _x000a_nad rámec 10%" dataDxfId="41">
      <calculatedColumnFormula>SUM(L3,L7,L9)</calculatedColumnFormula>
    </tableColumn>
    <tableColumn id="14" xr3:uid="{E2ED6C26-083E-4F09-A888-8FC33A3A1A20}" name="Sloupec2" dataDxfId="40" dataCellStyle="Čárka"/>
    <tableColumn id="13" xr3:uid="{B9BECC33-8933-4521-8DFD-5E908833B299}" name="Komentář" dataDxfId="39" dataCellStyle="Čárka"/>
    <tableColumn id="15" xr3:uid="{E77A79E1-3385-4128-9489-1C54A7E685F9}" name="Komentář 2" dataDxfId="38" dataCellStyle="Čárka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0A93A89-BF0B-448D-9FA9-A2161C854EAB}" name="Tabulka9" displayName="Tabulka9" ref="C88:D90" headerRowCount="0" totalsRowShown="0" headerRowDxfId="37" dataDxfId="36" tableBorderDxfId="35">
  <tableColumns count="2">
    <tableColumn id="1" xr3:uid="{F590674E-199D-4E8F-8EEE-86311C3C1510}" name="Sloupec1" headerRowDxfId="34" dataDxfId="33"/>
    <tableColumn id="2" xr3:uid="{756AB631-1625-414E-84B1-B90FD2A7736B}" name="Sloupec2" headerRowDxfId="32" dataDxfId="31"/>
  </tableColumns>
  <tableStyleInfo name="Styl tabulky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325EA50-32DA-4062-9D23-DE0D035580FC}" name="Tabulka3" displayName="Tabulka3" ref="C68:D70" headerRowCount="0" totalsRowShown="0" headerRowDxfId="30" dataDxfId="29" tableBorderDxfId="28">
  <tableColumns count="2">
    <tableColumn id="3" xr3:uid="{3C6BA020-F62C-49D8-A616-7F28186D4A2A}" name="Sloupec3" headerRowDxfId="27" dataDxfId="26"/>
    <tableColumn id="4" xr3:uid="{5C92F7F0-CC6C-4A8C-A49C-5C6487397698}" name="Sloupec4" headerRowDxfId="25" dataDxfId="24" headerRowCellStyle="Čárka"/>
  </tableColumns>
  <tableStyleInfo name="Styl tabulky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292DC60-BC52-4B27-BEC5-E0FEDD390705}" name="Tabulka14" displayName="Tabulka14" ref="F68:H70" headerRowCount="0" totalsRowShown="0" headerRowDxfId="23" dataDxfId="22" tableBorderDxfId="21">
  <tableColumns count="3">
    <tableColumn id="2" xr3:uid="{6760CF92-169A-4E0B-951F-CD33874B3CCB}" name="Sloupec2" headerRowDxfId="20" dataDxfId="19"/>
    <tableColumn id="3" xr3:uid="{4998A5F9-4FF8-495C-A832-8D3BF6170897}" name="Sloupec3" headerRowDxfId="18" dataDxfId="17"/>
    <tableColumn id="4" xr3:uid="{124FF105-738B-46AC-911B-A487A8EDEADF}" name="Sloupec4" headerRowDxfId="16" dataDxfId="15"/>
  </tableColumns>
  <tableStyleInfo name="Styl tabulky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FE352B-1F8A-4C6A-84CA-ED12C874B78D}" name="Tabulka35" displayName="Tabulka35" ref="C74:D76" headerRowCount="0" totalsRowShown="0" headerRowDxfId="14" dataDxfId="13" tableBorderDxfId="12">
  <tableColumns count="2">
    <tableColumn id="3" xr3:uid="{A6DDD493-5E78-42D3-B449-79D9F5DBE404}" name="Sloupec3" headerRowDxfId="11" dataDxfId="10"/>
    <tableColumn id="4" xr3:uid="{78D9F323-62E4-488F-A248-266207DCF01C}" name="Sloupec4" headerRowDxfId="9" dataDxfId="8" headerRowCellStyle="Čárka"/>
  </tableColumns>
  <tableStyleInfo name="Styl tabulky 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53C5758-E7D9-4931-A69A-984D5317077F}" name="Tabulka356" displayName="Tabulka356" ref="C62:D64" headerRowCount="0" totalsRowShown="0" tableBorderDxfId="7">
  <tableColumns count="2">
    <tableColumn id="3" xr3:uid="{01B5DB0E-C5D9-49E7-9499-CCBA83FBF4BC}" name="Sloupec3" headerRowDxfId="6"/>
    <tableColumn id="4" xr3:uid="{3992A2ED-9B09-4C92-BB2E-CB5E0E076E66}" name="Sloupec4" headerRowDxfId="5" headerRowCellStyle="Čárka"/>
  </tableColumns>
  <tableStyleInfo name="Styl tabulky 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83B83-249D-404D-847C-53ADC1D23977}">
  <dimension ref="B4:W15"/>
  <sheetViews>
    <sheetView tabSelected="1" workbookViewId="0">
      <selection activeCell="C10" sqref="C10"/>
    </sheetView>
  </sheetViews>
  <sheetFormatPr defaultColWidth="9.140625" defaultRowHeight="15" x14ac:dyDescent="0.25"/>
  <cols>
    <col min="1" max="1" width="9.140625" style="87"/>
    <col min="2" max="2" width="4" style="87" customWidth="1"/>
    <col min="3" max="3" width="27.28515625" style="87" bestFit="1" customWidth="1"/>
    <col min="4" max="4" width="18.140625" style="87" customWidth="1"/>
    <col min="5" max="13" width="9.140625" style="87"/>
    <col min="14" max="14" width="14.5703125" style="87" customWidth="1"/>
    <col min="15" max="16384" width="9.140625" style="87"/>
  </cols>
  <sheetData>
    <row r="4" spans="2:23" ht="26.25" x14ac:dyDescent="0.4">
      <c r="B4" s="308" t="s">
        <v>184</v>
      </c>
    </row>
    <row r="7" spans="2:23" x14ac:dyDescent="0.25">
      <c r="B7" s="87" t="s">
        <v>186</v>
      </c>
    </row>
    <row r="9" spans="2:23" x14ac:dyDescent="0.25">
      <c r="B9" s="125" t="s">
        <v>187</v>
      </c>
    </row>
    <row r="10" spans="2:23" s="310" customFormat="1" ht="164.25" customHeight="1" x14ac:dyDescent="0.25">
      <c r="B10" s="309" t="s">
        <v>37</v>
      </c>
      <c r="C10" s="309" t="s">
        <v>188</v>
      </c>
      <c r="D10" s="312" t="s">
        <v>191</v>
      </c>
      <c r="E10" s="312"/>
      <c r="F10" s="312"/>
      <c r="G10" s="312"/>
      <c r="H10" s="312"/>
      <c r="I10" s="312"/>
      <c r="J10" s="312"/>
      <c r="K10" s="312"/>
      <c r="L10" s="312"/>
      <c r="M10" s="312"/>
      <c r="N10" s="312"/>
    </row>
    <row r="11" spans="2:23" s="310" customFormat="1" ht="409.5" customHeight="1" x14ac:dyDescent="0.25">
      <c r="B11" s="313" t="s">
        <v>38</v>
      </c>
      <c r="C11" s="314" t="s">
        <v>189</v>
      </c>
      <c r="D11" s="312" t="s">
        <v>192</v>
      </c>
      <c r="E11" s="312"/>
      <c r="F11" s="312"/>
      <c r="G11" s="312"/>
      <c r="H11" s="312"/>
      <c r="I11" s="312"/>
      <c r="J11" s="312"/>
      <c r="K11" s="312"/>
      <c r="L11" s="312"/>
      <c r="M11" s="312"/>
      <c r="N11" s="312"/>
      <c r="W11" s="311"/>
    </row>
    <row r="12" spans="2:23" s="310" customFormat="1" ht="102.75" customHeight="1" x14ac:dyDescent="0.25">
      <c r="B12" s="313"/>
      <c r="C12" s="314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</row>
    <row r="13" spans="2:23" s="310" customFormat="1" x14ac:dyDescent="0.25"/>
    <row r="14" spans="2:23" s="310" customFormat="1" x14ac:dyDescent="0.25"/>
    <row r="15" spans="2:23" s="310" customFormat="1" x14ac:dyDescent="0.25">
      <c r="B15" s="310" t="s">
        <v>193</v>
      </c>
    </row>
  </sheetData>
  <sheetProtection algorithmName="SHA-512" hashValue="6aM081Z9CBrztMcQp9mOuXOaef14C/zTzOC1lF9ypfZHZSjfUK/zqCYNLx3skven0zMRWi75ibSK76w4OW23KQ==" saltValue="QhC9BixNOvpaBeybLR5+qA==" spinCount="100000" sheet="1" objects="1" scenarios="1"/>
  <mergeCells count="4">
    <mergeCell ref="D10:N10"/>
    <mergeCell ref="B11:B12"/>
    <mergeCell ref="C11:C12"/>
    <mergeCell ref="D11:N12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12498-B176-41C8-A059-E2AA4460F557}">
  <sheetPr>
    <tabColor rgb="FFFFC000"/>
    <pageSetUpPr fitToPage="1"/>
  </sheetPr>
  <dimension ref="A1:P151"/>
  <sheetViews>
    <sheetView zoomScale="80" zoomScaleNormal="80" workbookViewId="0">
      <selection activeCell="Q31" sqref="Q31"/>
    </sheetView>
  </sheetViews>
  <sheetFormatPr defaultColWidth="9.140625" defaultRowHeight="15" x14ac:dyDescent="0.25"/>
  <cols>
    <col min="1" max="1" width="6.140625" style="87" customWidth="1"/>
    <col min="2" max="2" width="12.140625" style="87" customWidth="1"/>
    <col min="3" max="3" width="47.42578125" style="87" customWidth="1"/>
    <col min="4" max="4" width="42.5703125" style="87" customWidth="1"/>
    <col min="5" max="6" width="17.140625" style="87" customWidth="1"/>
    <col min="7" max="7" width="18" style="87" customWidth="1"/>
    <col min="8" max="8" width="17.140625" style="87" customWidth="1"/>
    <col min="9" max="9" width="18.85546875" style="88" customWidth="1"/>
    <col min="10" max="10" width="0.7109375" style="88" customWidth="1"/>
    <col min="11" max="11" width="19.140625" style="88" customWidth="1"/>
    <col min="12" max="12" width="20.140625" style="91" customWidth="1"/>
    <col min="13" max="13" width="19.42578125" style="87" customWidth="1"/>
    <col min="14" max="14" width="0.7109375" style="87" customWidth="1"/>
    <col min="15" max="15" width="19.42578125" style="87" customWidth="1"/>
    <col min="16" max="16" width="40" style="87" customWidth="1"/>
    <col min="17" max="17" width="31.140625" style="87" customWidth="1"/>
    <col min="18" max="16384" width="9.140625" style="87"/>
  </cols>
  <sheetData>
    <row r="1" spans="1:13" x14ac:dyDescent="0.25">
      <c r="A1"/>
      <c r="F1" s="112" t="s">
        <v>161</v>
      </c>
      <c r="G1" s="112"/>
    </row>
    <row r="2" spans="1:13" ht="27" thickBot="1" x14ac:dyDescent="0.45">
      <c r="B2" s="104" t="s">
        <v>83</v>
      </c>
      <c r="C2" s="103"/>
      <c r="D2" s="103"/>
      <c r="E2" s="103"/>
      <c r="F2" s="103"/>
      <c r="G2" s="103"/>
      <c r="H2" s="106"/>
      <c r="I2" s="106"/>
      <c r="J2" s="4"/>
      <c r="K2" s="91"/>
      <c r="L2" s="87"/>
    </row>
    <row r="3" spans="1:13" ht="15.75" thickBot="1" x14ac:dyDescent="0.3">
      <c r="D3" s="89"/>
      <c r="E3" s="89"/>
      <c r="F3" s="89"/>
      <c r="G3" s="89"/>
      <c r="H3" s="90"/>
      <c r="I3" s="90"/>
      <c r="J3" s="43"/>
      <c r="K3" s="91"/>
      <c r="L3" s="87"/>
    </row>
    <row r="4" spans="1:13" ht="30.75" customHeight="1" thickBot="1" x14ac:dyDescent="0.3">
      <c r="B4" s="324" t="s">
        <v>55</v>
      </c>
      <c r="C4" s="325"/>
      <c r="D4" s="318" t="str">
        <f>'Kalkulačka žádost o NG'!G3</f>
        <v/>
      </c>
      <c r="E4" s="319"/>
      <c r="F4" s="319"/>
      <c r="G4" s="319"/>
      <c r="H4" s="319"/>
      <c r="I4" s="320"/>
      <c r="J4" s="108"/>
      <c r="K4" s="108"/>
      <c r="L4" s="107"/>
      <c r="M4" s="107"/>
    </row>
    <row r="5" spans="1:13" x14ac:dyDescent="0.25">
      <c r="B5" s="326" t="s">
        <v>9</v>
      </c>
      <c r="C5" s="326"/>
      <c r="D5" s="254" cm="1">
        <f t="array" ref="D5:K5">'Kalkulačka žádost o NG'!G5:N5</f>
        <v>0</v>
      </c>
      <c r="E5" s="89">
        <v>0</v>
      </c>
      <c r="F5" s="89">
        <v>0</v>
      </c>
      <c r="G5" s="89">
        <v>0</v>
      </c>
      <c r="H5" s="90">
        <v>0</v>
      </c>
      <c r="I5" s="90">
        <v>0</v>
      </c>
      <c r="J5" s="43">
        <v>0</v>
      </c>
      <c r="K5" s="92">
        <v>0</v>
      </c>
      <c r="L5" s="87"/>
    </row>
    <row r="6" spans="1:13" x14ac:dyDescent="0.25">
      <c r="B6" s="327" t="s">
        <v>155</v>
      </c>
      <c r="C6" s="327"/>
      <c r="D6" s="281"/>
      <c r="E6" s="89"/>
      <c r="F6" s="89"/>
      <c r="G6" s="89"/>
      <c r="H6" s="90"/>
      <c r="I6" s="90"/>
      <c r="J6" s="43"/>
      <c r="K6" s="92"/>
      <c r="L6" s="87"/>
    </row>
    <row r="7" spans="1:13" ht="15.75" thickBot="1" x14ac:dyDescent="0.3">
      <c r="B7" s="316" t="s">
        <v>58</v>
      </c>
      <c r="C7" s="316"/>
      <c r="D7" s="74">
        <f>'Kalkulačka žádost o NG'!H16</f>
        <v>0</v>
      </c>
      <c r="E7" s="89"/>
      <c r="F7" s="83" t="s">
        <v>87</v>
      </c>
      <c r="G7" s="98"/>
      <c r="H7" s="99"/>
      <c r="I7" s="99"/>
      <c r="J7" s="43"/>
      <c r="K7" s="91"/>
      <c r="L7" s="87"/>
    </row>
    <row r="8" spans="1:13" x14ac:dyDescent="0.25">
      <c r="B8" s="316" t="s">
        <v>59</v>
      </c>
      <c r="C8" s="316"/>
      <c r="D8" s="75">
        <f>'Kalkulačka žádost o NG'!G16</f>
        <v>0</v>
      </c>
      <c r="E8" s="96"/>
      <c r="F8" s="322" t="s">
        <v>54</v>
      </c>
      <c r="G8" s="322"/>
      <c r="H8" s="322"/>
      <c r="I8" s="82" t="str">
        <f>'Kalkulačka žádost o NG'!I16</f>
        <v/>
      </c>
      <c r="J8" s="44"/>
      <c r="K8" s="91"/>
      <c r="L8" s="87"/>
    </row>
    <row r="9" spans="1:13" x14ac:dyDescent="0.25">
      <c r="B9" s="316" t="s">
        <v>56</v>
      </c>
      <c r="C9" s="316"/>
      <c r="D9" s="282"/>
      <c r="E9" s="96"/>
      <c r="F9" s="323" t="s">
        <v>66</v>
      </c>
      <c r="G9" s="323"/>
      <c r="H9" s="323"/>
      <c r="I9" s="80" t="str">
        <f>'Kalkulačka žádost o NG'!I56</f>
        <v/>
      </c>
      <c r="J9" s="45"/>
      <c r="K9" s="91"/>
      <c r="L9" s="87"/>
      <c r="M9" s="179"/>
    </row>
    <row r="10" spans="1:13" x14ac:dyDescent="0.25">
      <c r="B10" s="316" t="s">
        <v>57</v>
      </c>
      <c r="C10" s="316"/>
      <c r="D10" s="282"/>
      <c r="E10" s="97"/>
      <c r="F10" s="323" t="s">
        <v>88</v>
      </c>
      <c r="G10" s="323"/>
      <c r="H10" s="323"/>
      <c r="I10" s="81" t="str">
        <f>'Kalkulačka žádost o NG'!I65</f>
        <v/>
      </c>
      <c r="J10" s="46"/>
      <c r="K10" s="192" t="s">
        <v>145</v>
      </c>
      <c r="L10" s="87"/>
    </row>
    <row r="11" spans="1:13" x14ac:dyDescent="0.25">
      <c r="B11" s="315" t="s">
        <v>95</v>
      </c>
      <c r="C11" s="315"/>
      <c r="D11" s="84" t="str">
        <f>IF(I8=575,"Junior","Senior")</f>
        <v>Senior</v>
      </c>
      <c r="E11" s="97"/>
      <c r="F11" s="97"/>
      <c r="G11" s="97"/>
      <c r="H11" s="105"/>
      <c r="I11" s="105"/>
      <c r="J11" s="46"/>
      <c r="K11" s="91"/>
      <c r="L11" s="87"/>
    </row>
    <row r="12" spans="1:13" x14ac:dyDescent="0.25">
      <c r="E12" s="97"/>
      <c r="F12" s="323" t="s">
        <v>185</v>
      </c>
      <c r="G12" s="323"/>
      <c r="H12" s="323"/>
      <c r="I12" s="81">
        <v>1720</v>
      </c>
      <c r="J12" s="47"/>
      <c r="K12" s="93"/>
    </row>
    <row r="13" spans="1:13" x14ac:dyDescent="0.25">
      <c r="E13" s="97"/>
      <c r="F13" s="317" t="s">
        <v>162</v>
      </c>
      <c r="G13" s="317"/>
      <c r="H13" s="317"/>
      <c r="I13" s="194">
        <v>2088</v>
      </c>
      <c r="J13" s="93"/>
      <c r="K13" s="93"/>
    </row>
    <row r="14" spans="1:13" x14ac:dyDescent="0.25">
      <c r="I14" s="94"/>
      <c r="J14" s="94"/>
      <c r="K14" s="94"/>
      <c r="L14" s="95"/>
    </row>
    <row r="15" spans="1:13" x14ac:dyDescent="0.25">
      <c r="I15" s="94"/>
      <c r="J15" s="94"/>
      <c r="K15" s="94"/>
      <c r="L15" s="95"/>
    </row>
    <row r="16" spans="1:13" x14ac:dyDescent="0.25">
      <c r="I16" s="94"/>
      <c r="J16" s="94"/>
      <c r="K16" s="94"/>
      <c r="L16" s="95"/>
    </row>
    <row r="17" spans="2:16" ht="18.75" x14ac:dyDescent="0.3">
      <c r="B17" s="180" t="s">
        <v>147</v>
      </c>
      <c r="C17" s="181"/>
      <c r="I17" s="94"/>
      <c r="J17" s="94"/>
      <c r="K17" s="94"/>
      <c r="L17" s="95"/>
    </row>
    <row r="18" spans="2:16" ht="8.25" customHeight="1" x14ac:dyDescent="0.3">
      <c r="B18" s="188"/>
      <c r="C18" s="102"/>
      <c r="I18" s="94"/>
      <c r="J18" s="94"/>
      <c r="K18" s="94"/>
      <c r="L18" s="95"/>
    </row>
    <row r="19" spans="2:16" s="224" customFormat="1" ht="47.25" x14ac:dyDescent="0.25">
      <c r="B19" s="223"/>
      <c r="C19" s="223" t="s">
        <v>182</v>
      </c>
      <c r="D19" s="223" t="s">
        <v>112</v>
      </c>
      <c r="E19" s="223" t="s">
        <v>4</v>
      </c>
      <c r="F19" s="223" t="s">
        <v>151</v>
      </c>
      <c r="G19" s="223" t="s">
        <v>154</v>
      </c>
      <c r="H19" s="223" t="s">
        <v>172</v>
      </c>
      <c r="I19" s="245" t="s">
        <v>177</v>
      </c>
      <c r="J19" s="244"/>
      <c r="K19" s="223" t="s">
        <v>176</v>
      </c>
      <c r="L19" s="246" t="s">
        <v>175</v>
      </c>
      <c r="M19" s="247" t="s">
        <v>173</v>
      </c>
      <c r="N19" s="248"/>
      <c r="O19" s="246" t="s">
        <v>174</v>
      </c>
    </row>
    <row r="20" spans="2:16" x14ac:dyDescent="0.25">
      <c r="B20" s="193" t="s">
        <v>146</v>
      </c>
      <c r="C20" s="283"/>
      <c r="D20" s="284"/>
      <c r="E20" s="285"/>
      <c r="F20" s="285"/>
      <c r="G20" s="257">
        <f t="shared" ref="G20:G22" si="0">($I$12/12)*E20*F20</f>
        <v>0</v>
      </c>
      <c r="H20" s="257">
        <f t="shared" ref="H20:H22" si="1">($I$13/12)*E20*F20</f>
        <v>0</v>
      </c>
      <c r="I20" s="258">
        <f>IFERROR(VLOOKUP(D20,'Tarifní třídy - Mediány'!$A$6:$H$29,8,0),0)</f>
        <v>0</v>
      </c>
      <c r="J20" s="259"/>
      <c r="K20" s="260">
        <f t="shared" ref="K20:K22" si="2">I20*E20*(F20/12)</f>
        <v>0</v>
      </c>
      <c r="L20" s="272">
        <f t="shared" ref="L20:L22" si="3">IFERROR(K20/G20,0)</f>
        <v>0</v>
      </c>
      <c r="M20" s="273">
        <f t="shared" ref="M20:M22" si="4">IFERROR(K20/H20,0)</f>
        <v>0</v>
      </c>
      <c r="N20" s="274"/>
      <c r="O20" s="275">
        <f t="shared" ref="O20:O22" si="5">M20/1.338</f>
        <v>0</v>
      </c>
    </row>
    <row r="21" spans="2:16" x14ac:dyDescent="0.25">
      <c r="B21" s="193" t="s">
        <v>148</v>
      </c>
      <c r="C21" s="283"/>
      <c r="D21" s="284"/>
      <c r="E21" s="285"/>
      <c r="F21" s="285"/>
      <c r="G21" s="257">
        <f t="shared" si="0"/>
        <v>0</v>
      </c>
      <c r="H21" s="257">
        <f t="shared" si="1"/>
        <v>0</v>
      </c>
      <c r="I21" s="258">
        <f>IFERROR(VLOOKUP(D21,'Tarifní třídy - Mediány'!$A$6:$H$29,8,0),0)</f>
        <v>0</v>
      </c>
      <c r="J21" s="259"/>
      <c r="K21" s="260">
        <f t="shared" si="2"/>
        <v>0</v>
      </c>
      <c r="L21" s="272">
        <f t="shared" si="3"/>
        <v>0</v>
      </c>
      <c r="M21" s="273">
        <f t="shared" si="4"/>
        <v>0</v>
      </c>
      <c r="N21" s="274"/>
      <c r="O21" s="275">
        <f t="shared" si="5"/>
        <v>0</v>
      </c>
    </row>
    <row r="22" spans="2:16" x14ac:dyDescent="0.25">
      <c r="B22" s="193" t="s">
        <v>149</v>
      </c>
      <c r="C22" s="283"/>
      <c r="D22" s="284"/>
      <c r="E22" s="285"/>
      <c r="F22" s="285"/>
      <c r="G22" s="257">
        <f t="shared" si="0"/>
        <v>0</v>
      </c>
      <c r="H22" s="257">
        <f t="shared" si="1"/>
        <v>0</v>
      </c>
      <c r="I22" s="258">
        <f>IFERROR(VLOOKUP(D22,'Tarifní třídy - Mediány'!$A$6:$H$29,8,0),0)</f>
        <v>0</v>
      </c>
      <c r="J22" s="259"/>
      <c r="K22" s="260">
        <f t="shared" si="2"/>
        <v>0</v>
      </c>
      <c r="L22" s="272">
        <f t="shared" si="3"/>
        <v>0</v>
      </c>
      <c r="M22" s="273">
        <f t="shared" si="4"/>
        <v>0</v>
      </c>
      <c r="N22" s="274"/>
      <c r="O22" s="275">
        <f t="shared" si="5"/>
        <v>0</v>
      </c>
    </row>
    <row r="23" spans="2:16" ht="15.75" thickBot="1" x14ac:dyDescent="0.3">
      <c r="B23" s="193" t="s">
        <v>150</v>
      </c>
      <c r="C23" s="283"/>
      <c r="D23" s="284"/>
      <c r="E23" s="285"/>
      <c r="F23" s="285"/>
      <c r="G23" s="257">
        <f>($I$12/12)*E23*F23</f>
        <v>0</v>
      </c>
      <c r="H23" s="257">
        <f t="shared" ref="H23" si="6">($I$13/12)*E23*F23</f>
        <v>0</v>
      </c>
      <c r="I23" s="258">
        <f>IFERROR(VLOOKUP(D23,'Tarifní třídy - Mediány'!$A$6:$H$29,8,0),0)</f>
        <v>0</v>
      </c>
      <c r="J23" s="259"/>
      <c r="K23" s="260">
        <f>I23*E23*(F23/12)</f>
        <v>0</v>
      </c>
      <c r="L23" s="249">
        <f>IFERROR(K23/G23,0)</f>
        <v>0</v>
      </c>
      <c r="M23" s="250">
        <f>IFERROR(K23/H23,0)</f>
        <v>0</v>
      </c>
      <c r="N23" s="251"/>
      <c r="O23" s="252">
        <f t="shared" ref="O23" si="7">M23/1.338</f>
        <v>0</v>
      </c>
    </row>
    <row r="24" spans="2:16" s="125" customFormat="1" ht="15.75" thickBot="1" x14ac:dyDescent="0.3">
      <c r="B24" s="173"/>
      <c r="D24" s="178"/>
      <c r="F24" s="173" t="s">
        <v>170</v>
      </c>
      <c r="G24" s="261">
        <f>SUM(G20:G23)</f>
        <v>0</v>
      </c>
      <c r="H24" s="261">
        <f>SUM(H20:H23)</f>
        <v>0</v>
      </c>
      <c r="I24" s="262"/>
      <c r="J24" s="262"/>
      <c r="K24" s="263">
        <f>SUM(K20:K23)</f>
        <v>0</v>
      </c>
      <c r="L24" s="253"/>
    </row>
    <row r="25" spans="2:16" x14ac:dyDescent="0.25">
      <c r="F25" s="256" t="s">
        <v>171</v>
      </c>
      <c r="G25" s="264" cm="1">
        <f t="array" ref="G25:H25">'Kalkulačka žádost o NG'!J65:K65</f>
        <v>0</v>
      </c>
      <c r="H25" s="265">
        <v>0</v>
      </c>
      <c r="I25" s="266" t="s">
        <v>168</v>
      </c>
      <c r="J25" s="264"/>
      <c r="K25" s="267">
        <f>'Kalkulačka žádost o NG'!L65</f>
        <v>0</v>
      </c>
      <c r="L25" s="95"/>
    </row>
    <row r="26" spans="2:16" x14ac:dyDescent="0.25">
      <c r="B26" s="101" t="s">
        <v>111</v>
      </c>
      <c r="I26" s="94"/>
      <c r="J26" s="94"/>
      <c r="K26" s="94"/>
      <c r="L26" s="95"/>
    </row>
    <row r="27" spans="2:16" x14ac:dyDescent="0.25">
      <c r="I27" s="94"/>
      <c r="J27" s="94"/>
      <c r="K27" s="94"/>
      <c r="L27" s="95"/>
    </row>
    <row r="28" spans="2:16" x14ac:dyDescent="0.25">
      <c r="I28" s="255"/>
      <c r="J28" s="94"/>
      <c r="K28" s="94"/>
      <c r="L28" s="95"/>
    </row>
    <row r="29" spans="2:16" x14ac:dyDescent="0.25">
      <c r="I29" s="94"/>
      <c r="J29" s="94"/>
      <c r="K29" s="94"/>
      <c r="L29" s="95"/>
    </row>
    <row r="30" spans="2:16" s="100" customFormat="1" ht="72" customHeight="1" x14ac:dyDescent="0.25">
      <c r="B30" s="54" t="s">
        <v>67</v>
      </c>
      <c r="C30" s="54" t="s">
        <v>73</v>
      </c>
      <c r="D30" s="54" t="s">
        <v>70</v>
      </c>
      <c r="E30" s="54" t="s">
        <v>144</v>
      </c>
      <c r="F30" s="54" t="s">
        <v>97</v>
      </c>
      <c r="G30" s="54" t="s">
        <v>98</v>
      </c>
      <c r="H30" s="54" t="s">
        <v>178</v>
      </c>
      <c r="I30" s="85" t="s">
        <v>14</v>
      </c>
      <c r="J30" s="58" t="s">
        <v>71</v>
      </c>
      <c r="K30" s="54" t="s">
        <v>167</v>
      </c>
      <c r="L30" s="54" t="s">
        <v>194</v>
      </c>
      <c r="M30" s="62" t="s">
        <v>195</v>
      </c>
      <c r="N30" s="58" t="s">
        <v>75</v>
      </c>
      <c r="O30" s="270" t="s">
        <v>82</v>
      </c>
      <c r="P30" s="271" t="s">
        <v>169</v>
      </c>
    </row>
    <row r="31" spans="2:16" x14ac:dyDescent="0.25">
      <c r="B31" s="2" t="s">
        <v>64</v>
      </c>
      <c r="C31" s="51" t="s">
        <v>72</v>
      </c>
      <c r="D31" s="56" t="s">
        <v>74</v>
      </c>
      <c r="E31" s="215" t="e">
        <f>'Kalkulačka žádost o NG'!K16*I8</f>
        <v>#VALUE!</v>
      </c>
      <c r="F31" s="215">
        <f>'Kalkulačka žádost o NG'!L25</f>
        <v>0</v>
      </c>
      <c r="G31" s="215">
        <f>'Kalkulačka žádost o NG'!L56</f>
        <v>0</v>
      </c>
      <c r="H31" s="215">
        <f>K24</f>
        <v>0</v>
      </c>
      <c r="I31" s="216" t="e">
        <f>E31+F31+G31+H31</f>
        <v>#VALUE!</v>
      </c>
      <c r="J31" s="59"/>
      <c r="K31" s="216" t="e">
        <f>I31*0.9</f>
        <v>#VALUE!</v>
      </c>
      <c r="L31" s="225" t="e">
        <f>I31*0.1</f>
        <v>#VALUE!</v>
      </c>
      <c r="M31" s="287">
        <v>0</v>
      </c>
      <c r="N31" s="59"/>
      <c r="O31" s="289"/>
      <c r="P31" s="88"/>
    </row>
    <row r="32" spans="2:16" s="101" customFormat="1" x14ac:dyDescent="0.25">
      <c r="B32" s="52"/>
      <c r="C32" s="52"/>
      <c r="D32" s="66" t="s">
        <v>60</v>
      </c>
      <c r="E32" s="212" t="e">
        <f>E31/1.338</f>
        <v>#VALUE!</v>
      </c>
      <c r="F32" s="212">
        <f>F31/1.338</f>
        <v>0</v>
      </c>
      <c r="G32" s="212">
        <f>G31/1.338</f>
        <v>0</v>
      </c>
      <c r="H32" s="212">
        <f>H31/1.338</f>
        <v>0</v>
      </c>
      <c r="I32" s="213" t="e">
        <f>E32+F32+G32+H32</f>
        <v>#VALUE!</v>
      </c>
      <c r="J32" s="60"/>
      <c r="K32" s="213" t="e">
        <f>I32*0.9</f>
        <v>#VALUE!</v>
      </c>
      <c r="L32" s="214" t="e">
        <f>I32*0.1</f>
        <v>#VALUE!</v>
      </c>
      <c r="M32" s="67">
        <f>M31/1.338</f>
        <v>0</v>
      </c>
      <c r="N32" s="60"/>
      <c r="O32" s="289"/>
      <c r="P32" s="88"/>
    </row>
    <row r="33" spans="1:16" s="101" customFormat="1" x14ac:dyDescent="0.25">
      <c r="B33" s="52"/>
      <c r="C33" s="55"/>
      <c r="D33" s="66" t="s">
        <v>61</v>
      </c>
      <c r="E33" s="214" t="e">
        <f>E31-E32</f>
        <v>#VALUE!</v>
      </c>
      <c r="F33" s="214">
        <f>F31-F32</f>
        <v>0</v>
      </c>
      <c r="G33" s="214">
        <f>G31-G32</f>
        <v>0</v>
      </c>
      <c r="H33" s="214">
        <f>H31-H32</f>
        <v>0</v>
      </c>
      <c r="I33" s="213" t="e">
        <f>E33+F33+G33+H33</f>
        <v>#VALUE!</v>
      </c>
      <c r="J33" s="60"/>
      <c r="K33" s="213" t="e">
        <f t="shared" ref="K33:K34" si="8">I33*0.9</f>
        <v>#VALUE!</v>
      </c>
      <c r="L33" s="214" t="e">
        <f>I33*0.1</f>
        <v>#VALUE!</v>
      </c>
      <c r="M33" s="68">
        <f>M31-M32</f>
        <v>0</v>
      </c>
      <c r="N33" s="60"/>
      <c r="O33" s="289"/>
      <c r="P33" s="88"/>
    </row>
    <row r="34" spans="1:16" x14ac:dyDescent="0.25">
      <c r="B34" s="2"/>
      <c r="C34" s="1"/>
      <c r="D34" s="56" t="s">
        <v>62</v>
      </c>
      <c r="E34" s="63"/>
      <c r="F34" s="63"/>
      <c r="G34" s="64"/>
      <c r="H34" s="64"/>
      <c r="I34" s="49">
        <f>'Kalkulačka žádost o NG'!L34+'Kalkulačka žádost o NG'!L36</f>
        <v>0</v>
      </c>
      <c r="J34" s="61"/>
      <c r="K34" s="50">
        <f t="shared" si="8"/>
        <v>0</v>
      </c>
      <c r="L34" s="3">
        <f>I34*0.1</f>
        <v>0</v>
      </c>
      <c r="M34" s="287">
        <v>0</v>
      </c>
      <c r="N34" s="61"/>
      <c r="O34" s="289"/>
      <c r="P34" s="88"/>
    </row>
    <row r="35" spans="1:16" x14ac:dyDescent="0.25">
      <c r="B35" s="2"/>
      <c r="C35" s="1"/>
      <c r="D35" s="57" t="s">
        <v>81</v>
      </c>
      <c r="E35" s="64"/>
      <c r="F35" s="64"/>
      <c r="G35" s="64"/>
      <c r="H35" s="64"/>
      <c r="I35" s="182" t="e">
        <f>D5-I31-I34</f>
        <v>#VALUE!</v>
      </c>
      <c r="J35" s="61"/>
      <c r="K35" s="50" t="e">
        <f>I35*0.9</f>
        <v>#VALUE!</v>
      </c>
      <c r="L35" s="3" t="e">
        <f>I35*0.1</f>
        <v>#VALUE!</v>
      </c>
      <c r="M35" s="64"/>
      <c r="N35" s="61"/>
      <c r="O35" s="289"/>
      <c r="P35" s="88"/>
    </row>
    <row r="36" spans="1:16" ht="15.75" thickBot="1" x14ac:dyDescent="0.3">
      <c r="B36" s="2"/>
      <c r="C36" s="1"/>
      <c r="D36" s="57"/>
      <c r="E36" s="102"/>
      <c r="F36" s="102"/>
      <c r="G36" s="102"/>
      <c r="H36" s="186" t="s">
        <v>153</v>
      </c>
      <c r="I36" s="185" t="e">
        <f>IF((I35-I37&lt;0),0,I35-I37)</f>
        <v>#VALUE!</v>
      </c>
      <c r="J36" s="61"/>
      <c r="K36" s="65"/>
      <c r="L36" s="3"/>
      <c r="M36" s="184"/>
      <c r="N36" s="61"/>
      <c r="O36" s="289"/>
      <c r="P36" s="88"/>
    </row>
    <row r="37" spans="1:16" ht="16.5" thickTop="1" thickBot="1" x14ac:dyDescent="0.3">
      <c r="B37" s="2"/>
      <c r="C37" s="1"/>
      <c r="D37" s="190" t="s">
        <v>79</v>
      </c>
      <c r="E37" s="306" t="s">
        <v>190</v>
      </c>
      <c r="F37" s="276"/>
      <c r="G37" s="276"/>
      <c r="H37" s="277"/>
      <c r="I37" s="69">
        <f>SUM(I38:I41)</f>
        <v>0</v>
      </c>
      <c r="J37" s="61"/>
      <c r="K37" s="65"/>
      <c r="L37" s="187" t="s">
        <v>152</v>
      </c>
      <c r="M37" s="189" t="e">
        <f>IF((I37-I35&lt;0),0,I37-I35)</f>
        <v>#VALUE!</v>
      </c>
      <c r="N37" s="61"/>
      <c r="O37" s="289"/>
      <c r="P37" s="88"/>
    </row>
    <row r="38" spans="1:16" ht="15.75" thickTop="1" x14ac:dyDescent="0.25">
      <c r="B38" s="2"/>
      <c r="C38" s="1"/>
      <c r="D38" s="52" t="s">
        <v>76</v>
      </c>
      <c r="E38" s="64"/>
      <c r="F38" s="64"/>
      <c r="G38" s="64"/>
      <c r="H38" s="64"/>
      <c r="I38" s="286">
        <v>0</v>
      </c>
      <c r="J38" s="61"/>
      <c r="K38" s="64"/>
      <c r="L38" s="64"/>
      <c r="M38" s="64"/>
      <c r="N38" s="61"/>
      <c r="O38" s="289"/>
      <c r="P38" s="88"/>
    </row>
    <row r="39" spans="1:16" x14ac:dyDescent="0.25">
      <c r="B39" s="2"/>
      <c r="C39" s="1"/>
      <c r="D39" s="52" t="s">
        <v>77</v>
      </c>
      <c r="E39" s="64"/>
      <c r="F39" s="64"/>
      <c r="G39" s="64"/>
      <c r="H39" s="64"/>
      <c r="I39" s="286">
        <v>0</v>
      </c>
      <c r="J39" s="61"/>
      <c r="K39" s="64"/>
      <c r="L39" s="64"/>
      <c r="M39" s="64"/>
      <c r="N39" s="61"/>
      <c r="O39" s="289"/>
      <c r="P39" s="88"/>
    </row>
    <row r="40" spans="1:16" x14ac:dyDescent="0.25">
      <c r="B40" s="2"/>
      <c r="C40" s="1"/>
      <c r="D40" s="52" t="s">
        <v>0</v>
      </c>
      <c r="E40" s="64"/>
      <c r="F40" s="64"/>
      <c r="G40" s="64"/>
      <c r="H40" s="64"/>
      <c r="I40" s="286">
        <v>0</v>
      </c>
      <c r="J40" s="61"/>
      <c r="K40" s="64"/>
      <c r="L40" s="64"/>
      <c r="M40" s="64"/>
      <c r="N40" s="61"/>
      <c r="O40" s="289"/>
      <c r="P40" s="88"/>
    </row>
    <row r="41" spans="1:16" x14ac:dyDescent="0.25">
      <c r="B41" s="2"/>
      <c r="C41" s="1"/>
      <c r="D41" s="52" t="s">
        <v>78</v>
      </c>
      <c r="E41" s="64"/>
      <c r="F41" s="64"/>
      <c r="G41" s="64"/>
      <c r="H41" s="64"/>
      <c r="I41" s="286">
        <v>0</v>
      </c>
      <c r="J41" s="61"/>
      <c r="K41" s="64"/>
      <c r="L41" s="64"/>
      <c r="M41" s="64"/>
      <c r="N41" s="61"/>
      <c r="O41" s="289"/>
      <c r="P41" s="88"/>
    </row>
    <row r="42" spans="1:16" ht="15.75" thickBot="1" x14ac:dyDescent="0.3">
      <c r="B42" s="2"/>
      <c r="C42" s="1"/>
      <c r="D42" s="51"/>
      <c r="E42" s="1"/>
      <c r="F42" s="1"/>
      <c r="G42" s="1"/>
      <c r="H42" s="1"/>
      <c r="I42" s="53"/>
      <c r="J42" s="61"/>
      <c r="K42" s="48"/>
      <c r="L42" s="53"/>
      <c r="M42" s="191"/>
      <c r="N42" s="61"/>
      <c r="O42" s="289"/>
      <c r="P42" s="88"/>
    </row>
    <row r="43" spans="1:16" ht="15.75" thickBot="1" x14ac:dyDescent="0.3">
      <c r="B43" s="2"/>
      <c r="C43" s="2"/>
      <c r="D43" s="1"/>
      <c r="E43" s="1"/>
      <c r="F43" s="1"/>
      <c r="G43" s="76"/>
      <c r="H43" s="77" t="s">
        <v>80</v>
      </c>
      <c r="I43" s="70" t="e">
        <f>SUM(I31+I34+I35)</f>
        <v>#VALUE!</v>
      </c>
      <c r="J43" s="61"/>
      <c r="K43" s="70" t="e">
        <f>SUM(K31+K34+K35)</f>
        <v>#VALUE!</v>
      </c>
      <c r="L43" s="70" t="e">
        <f>SUM(L31+L34+L35)</f>
        <v>#VALUE!</v>
      </c>
      <c r="M43" s="72" t="e">
        <f>SUM(M31,M34,M37)</f>
        <v>#VALUE!</v>
      </c>
      <c r="N43" s="71"/>
      <c r="O43" s="290"/>
      <c r="P43" s="88"/>
    </row>
    <row r="44" spans="1:16" x14ac:dyDescent="0.25">
      <c r="B44" s="2"/>
      <c r="C44" s="2"/>
      <c r="D44" s="1"/>
      <c r="E44" s="1"/>
      <c r="F44" s="1"/>
      <c r="G44" s="1"/>
      <c r="H44" s="78"/>
      <c r="I44" s="79"/>
      <c r="J44" s="61"/>
      <c r="K44" s="49"/>
      <c r="L44" s="3"/>
      <c r="M44" s="1"/>
      <c r="N44" s="61"/>
      <c r="O44" s="289"/>
      <c r="P44" s="88"/>
    </row>
    <row r="45" spans="1:16" x14ac:dyDescent="0.25">
      <c r="B45" s="2" t="s">
        <v>63</v>
      </c>
      <c r="C45" s="51" t="s">
        <v>69</v>
      </c>
      <c r="D45" s="56" t="s">
        <v>68</v>
      </c>
      <c r="E45" s="64"/>
      <c r="F45" s="64"/>
      <c r="G45" s="64"/>
      <c r="H45" s="64"/>
      <c r="I45" s="287">
        <v>0</v>
      </c>
      <c r="J45" s="73"/>
      <c r="K45" s="50"/>
      <c r="L45" s="3"/>
      <c r="M45" s="307"/>
      <c r="N45" s="73"/>
      <c r="O45" s="289"/>
      <c r="P45" s="88"/>
    </row>
    <row r="46" spans="1:16" x14ac:dyDescent="0.25">
      <c r="A46" s="102"/>
      <c r="B46" s="102"/>
      <c r="C46" s="113"/>
      <c r="D46" s="102"/>
      <c r="E46" s="102"/>
      <c r="F46" s="102"/>
      <c r="I46" s="87"/>
      <c r="J46" s="87"/>
      <c r="K46" s="87"/>
      <c r="L46" s="114"/>
      <c r="M46" s="114"/>
      <c r="N46" s="114"/>
      <c r="O46" s="91"/>
    </row>
    <row r="47" spans="1:16" x14ac:dyDescent="0.25">
      <c r="A47" s="102"/>
      <c r="B47" s="102"/>
      <c r="C47" s="113"/>
      <c r="D47" s="102"/>
      <c r="I47" s="114"/>
      <c r="J47" s="114"/>
      <c r="K47" s="114"/>
    </row>
    <row r="48" spans="1:16" ht="24.75" thickBot="1" x14ac:dyDescent="0.45">
      <c r="B48" s="115" t="s">
        <v>84</v>
      </c>
      <c r="C48" s="103"/>
      <c r="D48" s="103"/>
      <c r="I48" s="114"/>
      <c r="J48" s="114"/>
      <c r="K48" s="114"/>
    </row>
    <row r="49" spans="2:12" x14ac:dyDescent="0.25">
      <c r="I49" s="114"/>
    </row>
    <row r="50" spans="2:12" ht="15.75" x14ac:dyDescent="0.25">
      <c r="B50" s="116" t="s">
        <v>85</v>
      </c>
      <c r="C50" s="117" t="s">
        <v>156</v>
      </c>
      <c r="D50" s="86">
        <f>D6</f>
        <v>0</v>
      </c>
      <c r="I50" s="114"/>
    </row>
    <row r="51" spans="2:12" ht="15.75" x14ac:dyDescent="0.25">
      <c r="B51" s="116"/>
      <c r="C51" s="126" t="s">
        <v>65</v>
      </c>
      <c r="D51" s="127">
        <f>D8</f>
        <v>0</v>
      </c>
      <c r="F51" s="133" t="s">
        <v>102</v>
      </c>
      <c r="I51" s="114"/>
    </row>
    <row r="52" spans="2:12" ht="15.75" x14ac:dyDescent="0.25">
      <c r="B52" s="116"/>
      <c r="C52" s="128" t="s">
        <v>91</v>
      </c>
      <c r="D52" s="129">
        <f>D7</f>
        <v>0</v>
      </c>
      <c r="I52" s="114"/>
    </row>
    <row r="53" spans="2:12" ht="15.75" x14ac:dyDescent="0.25">
      <c r="B53" s="116"/>
      <c r="C53" s="128" t="s">
        <v>90</v>
      </c>
      <c r="D53" s="129">
        <f>D52*(1720/12)*D51</f>
        <v>0</v>
      </c>
      <c r="H53" s="321" t="s">
        <v>101</v>
      </c>
      <c r="I53" s="321"/>
    </row>
    <row r="54" spans="2:12" ht="15.75" x14ac:dyDescent="0.25">
      <c r="B54" s="116"/>
      <c r="C54" s="128" t="s">
        <v>96</v>
      </c>
      <c r="D54" s="129" t="e">
        <f>(D53/D52)*12</f>
        <v>#DIV/0!</v>
      </c>
      <c r="H54" s="123">
        <v>1</v>
      </c>
      <c r="I54" s="123">
        <f>D51</f>
        <v>0</v>
      </c>
    </row>
    <row r="55" spans="2:12" ht="15.75" x14ac:dyDescent="0.25">
      <c r="B55" s="116"/>
      <c r="C55" s="128" t="s">
        <v>92</v>
      </c>
      <c r="D55" s="129" t="e">
        <f>E31/D53</f>
        <v>#VALUE!</v>
      </c>
      <c r="F55" s="102"/>
      <c r="G55" s="113" t="s">
        <v>99</v>
      </c>
      <c r="H55" s="203">
        <v>1720</v>
      </c>
      <c r="I55" s="203">
        <f>H55*I54</f>
        <v>0</v>
      </c>
    </row>
    <row r="56" spans="2:12" ht="15.75" x14ac:dyDescent="0.25">
      <c r="B56" s="116"/>
      <c r="C56" s="128" t="s">
        <v>157</v>
      </c>
      <c r="D56" s="129" t="e">
        <f>D54*D55</f>
        <v>#DIV/0!</v>
      </c>
      <c r="F56" s="131"/>
      <c r="G56" s="126" t="s">
        <v>100</v>
      </c>
      <c r="H56" s="204">
        <v>2088</v>
      </c>
      <c r="I56" s="204">
        <f>H56*I54</f>
        <v>0</v>
      </c>
      <c r="L56" s="88"/>
    </row>
    <row r="57" spans="2:12" ht="15.75" x14ac:dyDescent="0.25">
      <c r="B57" s="116"/>
      <c r="C57" s="130" t="s">
        <v>93</v>
      </c>
      <c r="D57" s="202" t="e">
        <f>D55*D53</f>
        <v>#VALUE!</v>
      </c>
      <c r="G57" s="118" t="s">
        <v>110</v>
      </c>
      <c r="H57" s="137">
        <f>H55/H56</f>
        <v>0.82375478927203061</v>
      </c>
      <c r="I57" s="137" t="e">
        <f>I55/I56</f>
        <v>#DIV/0!</v>
      </c>
      <c r="L57" s="88"/>
    </row>
    <row r="58" spans="2:12" ht="15.75" x14ac:dyDescent="0.25">
      <c r="B58" s="116"/>
      <c r="C58" s="120" t="s">
        <v>94</v>
      </c>
      <c r="D58" s="122" t="e">
        <f>D57-E31</f>
        <v>#VALUE!</v>
      </c>
      <c r="F58" s="118"/>
      <c r="G58" s="124"/>
      <c r="H58" s="124"/>
      <c r="I58" s="111"/>
    </row>
    <row r="59" spans="2:12" ht="15.75" x14ac:dyDescent="0.25">
      <c r="B59" s="116"/>
      <c r="C59" s="120"/>
      <c r="D59" s="122"/>
      <c r="F59" s="118"/>
      <c r="G59" s="124"/>
      <c r="H59" s="124"/>
      <c r="I59" s="111"/>
      <c r="K59" s="87"/>
      <c r="L59" s="87"/>
    </row>
    <row r="60" spans="2:12" ht="16.5" thickBot="1" x14ac:dyDescent="0.3">
      <c r="B60" s="116"/>
      <c r="C60" s="217" t="s">
        <v>179</v>
      </c>
      <c r="E60" s="119"/>
      <c r="F60" s="268"/>
      <c r="G60" s="269"/>
      <c r="H60" s="124"/>
      <c r="I60" s="111"/>
      <c r="K60" s="87"/>
      <c r="L60" s="87"/>
    </row>
    <row r="61" spans="2:12" ht="5.25" customHeight="1" x14ac:dyDescent="0.25">
      <c r="B61" s="116"/>
      <c r="C61" s="195"/>
      <c r="D61" s="196"/>
      <c r="F61" s="118"/>
      <c r="G61" s="124"/>
      <c r="H61" s="124"/>
      <c r="I61" s="111"/>
      <c r="K61" s="87"/>
      <c r="L61" s="87"/>
    </row>
    <row r="62" spans="2:12" ht="15.75" x14ac:dyDescent="0.25">
      <c r="B62" s="116"/>
      <c r="C62" s="242" t="s">
        <v>163</v>
      </c>
      <c r="D62" s="199" t="e">
        <f>D68+D74</f>
        <v>#DIV/0!</v>
      </c>
      <c r="F62" s="118"/>
      <c r="G62" s="124"/>
      <c r="H62" s="124"/>
      <c r="I62" s="111"/>
      <c r="K62" s="87"/>
      <c r="L62" s="87"/>
    </row>
    <row r="63" spans="2:12" ht="15.75" x14ac:dyDescent="0.25">
      <c r="B63" s="116"/>
      <c r="C63" s="132" t="s">
        <v>164</v>
      </c>
      <c r="D63" s="200" t="e">
        <f>D62/1.338</f>
        <v>#DIV/0!</v>
      </c>
      <c r="F63" s="118"/>
      <c r="G63" s="124"/>
      <c r="H63" s="124"/>
      <c r="I63" s="111"/>
      <c r="K63" s="87"/>
      <c r="L63" s="87"/>
    </row>
    <row r="64" spans="2:12" ht="15.75" x14ac:dyDescent="0.25">
      <c r="B64" s="116"/>
      <c r="C64" s="136" t="s">
        <v>165</v>
      </c>
      <c r="D64" s="201" t="e">
        <f>D62-D63</f>
        <v>#DIV/0!</v>
      </c>
      <c r="F64" s="118"/>
      <c r="G64" s="124"/>
      <c r="H64" s="124"/>
      <c r="I64" s="111"/>
      <c r="K64" s="87"/>
      <c r="L64" s="87"/>
    </row>
    <row r="65" spans="2:13" ht="15.75" x14ac:dyDescent="0.25">
      <c r="B65" s="116"/>
      <c r="C65" s="120"/>
      <c r="D65" s="122"/>
      <c r="F65" s="118"/>
      <c r="G65" s="124"/>
      <c r="H65" s="124"/>
      <c r="I65" s="111"/>
      <c r="K65" s="87"/>
      <c r="L65" s="87"/>
    </row>
    <row r="66" spans="2:13" x14ac:dyDescent="0.25">
      <c r="C66" s="125" t="s">
        <v>158</v>
      </c>
      <c r="F66" s="118"/>
      <c r="H66" s="171"/>
      <c r="I66" s="183"/>
      <c r="J66" s="172"/>
      <c r="K66" s="87"/>
      <c r="L66" s="87"/>
    </row>
    <row r="67" spans="2:13" ht="5.25" customHeight="1" x14ac:dyDescent="0.25">
      <c r="I67" s="87"/>
      <c r="K67" s="87"/>
      <c r="L67" s="87"/>
    </row>
    <row r="68" spans="2:13" x14ac:dyDescent="0.25">
      <c r="C68" s="242" t="s">
        <v>163</v>
      </c>
      <c r="D68" s="199" t="e">
        <f>D56/12</f>
        <v>#DIV/0!</v>
      </c>
      <c r="E68" s="205"/>
      <c r="F68" s="206"/>
      <c r="G68" s="218" t="s">
        <v>159</v>
      </c>
      <c r="H68" s="219" t="e">
        <f>D56/(H56*I54)</f>
        <v>#DIV/0!</v>
      </c>
      <c r="I68" s="91"/>
      <c r="J68" s="87"/>
      <c r="K68" s="87"/>
      <c r="L68" s="87"/>
    </row>
    <row r="69" spans="2:13" x14ac:dyDescent="0.25">
      <c r="C69" s="132" t="s">
        <v>164</v>
      </c>
      <c r="D69" s="200" t="e">
        <f>D68/1.338</f>
        <v>#DIV/0!</v>
      </c>
      <c r="E69" s="205"/>
      <c r="F69" s="206"/>
      <c r="G69" s="207" t="s">
        <v>160</v>
      </c>
      <c r="H69" s="208" t="e">
        <f>H68/1.338</f>
        <v>#DIV/0!</v>
      </c>
      <c r="I69" s="91"/>
      <c r="J69" s="87"/>
      <c r="K69" s="205"/>
      <c r="L69" s="87"/>
    </row>
    <row r="70" spans="2:13" x14ac:dyDescent="0.25">
      <c r="C70" s="136" t="s">
        <v>165</v>
      </c>
      <c r="D70" s="201" t="e">
        <f>D68-D69</f>
        <v>#DIV/0!</v>
      </c>
      <c r="E70" s="205"/>
      <c r="F70" s="220"/>
      <c r="G70" s="221" t="s">
        <v>109</v>
      </c>
      <c r="H70" s="222" t="e">
        <f>H69*0.338</f>
        <v>#DIV/0!</v>
      </c>
      <c r="I70" s="91"/>
      <c r="J70" s="87"/>
      <c r="K70" s="87"/>
      <c r="L70" s="87"/>
    </row>
    <row r="71" spans="2:13" x14ac:dyDescent="0.25">
      <c r="C71" s="195"/>
      <c r="D71" s="209"/>
      <c r="E71" s="205"/>
      <c r="F71" s="210"/>
      <c r="G71" s="210"/>
      <c r="H71" s="211"/>
      <c r="I71" s="197"/>
      <c r="J71" s="91"/>
      <c r="K71" s="87"/>
      <c r="L71" s="87"/>
    </row>
    <row r="72" spans="2:13" x14ac:dyDescent="0.25">
      <c r="C72" s="198" t="s">
        <v>180</v>
      </c>
      <c r="D72" s="114" t="str" cm="1">
        <f t="array" ref="D72:G72">('Kalkulačka žádost o NG'!E25:H25&amp;" měsíců")</f>
        <v xml:space="preserve"> měsíců</v>
      </c>
      <c r="E72" s="278" t="str">
        <v xml:space="preserve"> měsíců</v>
      </c>
      <c r="F72" s="279" t="str">
        <v xml:space="preserve"> měsíců</v>
      </c>
      <c r="G72" s="279" t="str">
        <v xml:space="preserve"> měsíců</v>
      </c>
      <c r="H72" s="211"/>
      <c r="I72" s="197"/>
      <c r="J72" s="91"/>
      <c r="K72" s="87"/>
      <c r="L72" s="87"/>
    </row>
    <row r="73" spans="2:13" ht="5.25" customHeight="1" x14ac:dyDescent="0.25">
      <c r="C73" s="195"/>
      <c r="D73" s="209"/>
      <c r="E73" s="205"/>
      <c r="F73" s="210"/>
      <c r="G73" s="210"/>
      <c r="H73" s="211"/>
      <c r="I73" s="197"/>
      <c r="J73" s="91"/>
      <c r="K73" s="87"/>
      <c r="L73" s="195"/>
      <c r="M73" s="196"/>
    </row>
    <row r="74" spans="2:13" x14ac:dyDescent="0.25">
      <c r="C74" s="242" t="s">
        <v>163</v>
      </c>
      <c r="D74" s="199" t="str">
        <f>'Kalkulačka žádost o NG'!I25</f>
        <v/>
      </c>
      <c r="E74" s="280" t="s">
        <v>181</v>
      </c>
      <c r="F74" s="210"/>
      <c r="G74" s="210"/>
      <c r="H74" s="211"/>
      <c r="I74" s="197"/>
      <c r="J74" s="91"/>
      <c r="K74" s="87"/>
      <c r="L74" s="195"/>
      <c r="M74" s="196"/>
    </row>
    <row r="75" spans="2:13" x14ac:dyDescent="0.25">
      <c r="C75" s="132" t="s">
        <v>164</v>
      </c>
      <c r="D75" s="200" t="e">
        <f>D74/1.338</f>
        <v>#VALUE!</v>
      </c>
      <c r="E75" s="205"/>
      <c r="F75" s="210"/>
      <c r="G75" s="210"/>
      <c r="H75" s="211"/>
      <c r="I75" s="197"/>
      <c r="J75" s="91"/>
      <c r="K75" s="87"/>
      <c r="L75" s="195"/>
      <c r="M75" s="196"/>
    </row>
    <row r="76" spans="2:13" x14ac:dyDescent="0.25">
      <c r="C76" s="136" t="s">
        <v>165</v>
      </c>
      <c r="D76" s="201" t="e">
        <f>D74-D75</f>
        <v>#VALUE!</v>
      </c>
      <c r="F76" s="102"/>
      <c r="G76" s="102"/>
      <c r="H76" s="113"/>
      <c r="I76" s="197"/>
      <c r="J76" s="91"/>
      <c r="K76" s="87"/>
      <c r="L76" s="195"/>
      <c r="M76" s="196"/>
    </row>
    <row r="77" spans="2:13" x14ac:dyDescent="0.25">
      <c r="C77" s="195"/>
      <c r="D77" s="196"/>
      <c r="F77" s="102"/>
      <c r="G77" s="102"/>
      <c r="H77" s="113"/>
      <c r="I77" s="197"/>
      <c r="J77" s="91"/>
      <c r="K77" s="87"/>
      <c r="L77" s="195"/>
      <c r="M77" s="196"/>
    </row>
    <row r="78" spans="2:13" x14ac:dyDescent="0.25">
      <c r="D78" s="101" t="s">
        <v>166</v>
      </c>
      <c r="F78" s="111"/>
    </row>
    <row r="79" spans="2:13" ht="15.75" x14ac:dyDescent="0.25">
      <c r="B79" s="116" t="s">
        <v>86</v>
      </c>
      <c r="C79" s="117" t="s">
        <v>106</v>
      </c>
      <c r="D79" s="288"/>
    </row>
    <row r="81" spans="3:8" x14ac:dyDescent="0.25">
      <c r="C81" s="126" t="s">
        <v>89</v>
      </c>
      <c r="D81" s="135" cm="1">
        <f t="array" ref="D81:E81">'Kalkulačka žádost o NG'!E56:F56</f>
        <v>0</v>
      </c>
      <c r="E81" s="119">
        <v>0</v>
      </c>
    </row>
    <row r="82" spans="3:8" x14ac:dyDescent="0.25">
      <c r="C82" s="128" t="s">
        <v>91</v>
      </c>
      <c r="D82" s="226">
        <f>'Kalkulačka žádost o NG'!H56</f>
        <v>0</v>
      </c>
      <c r="E82" s="119"/>
      <c r="G82" s="118"/>
    </row>
    <row r="83" spans="3:8" x14ac:dyDescent="0.25">
      <c r="C83" s="128" t="s">
        <v>90</v>
      </c>
      <c r="D83" s="226" cm="1">
        <f t="array" ref="D83:E83">'Kalkulačka žádost o NG'!J56:K56</f>
        <v>0</v>
      </c>
      <c r="E83" s="119">
        <v>0</v>
      </c>
    </row>
    <row r="84" spans="3:8" x14ac:dyDescent="0.25">
      <c r="C84" s="128" t="s">
        <v>92</v>
      </c>
      <c r="D84" s="226" t="str">
        <f>I9</f>
        <v/>
      </c>
      <c r="F84" s="134"/>
      <c r="G84" s="125"/>
    </row>
    <row r="85" spans="3:8" x14ac:dyDescent="0.25">
      <c r="C85" s="130" t="s">
        <v>93</v>
      </c>
      <c r="D85" s="227" t="e">
        <f>D83*D84</f>
        <v>#VALUE!</v>
      </c>
    </row>
    <row r="86" spans="3:8" x14ac:dyDescent="0.25">
      <c r="C86" s="120" t="s">
        <v>94</v>
      </c>
      <c r="D86" s="121" t="e">
        <f>D85-G31</f>
        <v>#VALUE!</v>
      </c>
      <c r="F86" s="102"/>
      <c r="G86" s="113"/>
      <c r="H86" s="239"/>
    </row>
    <row r="87" spans="3:8" x14ac:dyDescent="0.25">
      <c r="F87" s="181"/>
      <c r="G87" s="240"/>
      <c r="H87" s="241"/>
    </row>
    <row r="88" spans="3:8" x14ac:dyDescent="0.25">
      <c r="C88" s="110" t="s">
        <v>104</v>
      </c>
      <c r="D88" s="228" t="e">
        <f>D85/D82</f>
        <v>#VALUE!</v>
      </c>
      <c r="F88" s="231"/>
      <c r="G88" s="237" t="s">
        <v>108</v>
      </c>
      <c r="H88" s="238" t="e">
        <f>(D88*12)/(I13*D81)</f>
        <v>#VALUE!</v>
      </c>
    </row>
    <row r="89" spans="3:8" x14ac:dyDescent="0.25">
      <c r="C89" s="132" t="s">
        <v>105</v>
      </c>
      <c r="D89" s="229" t="e">
        <f>D88/1.338</f>
        <v>#VALUE!</v>
      </c>
      <c r="F89" s="232"/>
      <c r="G89" s="132" t="s">
        <v>107</v>
      </c>
      <c r="H89" s="233" t="e">
        <f>H88/1.338</f>
        <v>#VALUE!</v>
      </c>
    </row>
    <row r="90" spans="3:8" x14ac:dyDescent="0.25">
      <c r="C90" s="109" t="s">
        <v>103</v>
      </c>
      <c r="D90" s="230" t="e">
        <f>D89*0.338</f>
        <v>#VALUE!</v>
      </c>
      <c r="F90" s="234"/>
      <c r="G90" s="235" t="s">
        <v>109</v>
      </c>
      <c r="H90" s="236" t="e">
        <f>H89*0.338</f>
        <v>#VALUE!</v>
      </c>
    </row>
    <row r="91" spans="3:8" x14ac:dyDescent="0.25">
      <c r="C91" s="118"/>
      <c r="D91" s="111"/>
    </row>
    <row r="92" spans="3:8" x14ac:dyDescent="0.25">
      <c r="D92" s="243"/>
    </row>
    <row r="94" spans="3:8" x14ac:dyDescent="0.25">
      <c r="E94" s="91"/>
    </row>
    <row r="133" spans="5:5" ht="15.75" thickBot="1" x14ac:dyDescent="0.3"/>
    <row r="134" spans="5:5" ht="15.75" thickBot="1" x14ac:dyDescent="0.3">
      <c r="E134" s="138" t="s">
        <v>112</v>
      </c>
    </row>
    <row r="135" spans="5:5" x14ac:dyDescent="0.25">
      <c r="E135" s="174" t="s">
        <v>120</v>
      </c>
    </row>
    <row r="136" spans="5:5" x14ac:dyDescent="0.25">
      <c r="E136" s="175" t="s">
        <v>121</v>
      </c>
    </row>
    <row r="137" spans="5:5" x14ac:dyDescent="0.25">
      <c r="E137" s="175" t="s">
        <v>122</v>
      </c>
    </row>
    <row r="138" spans="5:5" x14ac:dyDescent="0.25">
      <c r="E138" s="175" t="s">
        <v>123</v>
      </c>
    </row>
    <row r="139" spans="5:5" x14ac:dyDescent="0.25">
      <c r="E139" s="175" t="s">
        <v>124</v>
      </c>
    </row>
    <row r="140" spans="5:5" x14ac:dyDescent="0.25">
      <c r="E140" s="175" t="s">
        <v>125</v>
      </c>
    </row>
    <row r="141" spans="5:5" ht="15.75" thickBot="1" x14ac:dyDescent="0.3">
      <c r="E141" s="176" t="s">
        <v>126</v>
      </c>
    </row>
    <row r="142" spans="5:5" ht="15.75" thickTop="1" x14ac:dyDescent="0.25">
      <c r="E142" s="175" t="s">
        <v>127</v>
      </c>
    </row>
    <row r="143" spans="5:5" x14ac:dyDescent="0.25">
      <c r="E143" s="175" t="s">
        <v>128</v>
      </c>
    </row>
    <row r="144" spans="5:5" x14ac:dyDescent="0.25">
      <c r="E144" s="175" t="s">
        <v>129</v>
      </c>
    </row>
    <row r="145" spans="5:5" ht="15.75" thickBot="1" x14ac:dyDescent="0.3">
      <c r="E145" s="176" t="s">
        <v>130</v>
      </c>
    </row>
    <row r="146" spans="5:5" ht="15.75" thickTop="1" x14ac:dyDescent="0.25">
      <c r="E146" s="174" t="s">
        <v>131</v>
      </c>
    </row>
    <row r="147" spans="5:5" x14ac:dyDescent="0.25">
      <c r="E147" s="175" t="s">
        <v>132</v>
      </c>
    </row>
    <row r="148" spans="5:5" x14ac:dyDescent="0.25">
      <c r="E148" s="175" t="s">
        <v>133</v>
      </c>
    </row>
    <row r="149" spans="5:5" x14ac:dyDescent="0.25">
      <c r="E149" s="175" t="s">
        <v>134</v>
      </c>
    </row>
    <row r="150" spans="5:5" ht="15.75" thickBot="1" x14ac:dyDescent="0.3">
      <c r="E150" s="176" t="s">
        <v>135</v>
      </c>
    </row>
    <row r="151" spans="5:5" ht="15.75" thickTop="1" x14ac:dyDescent="0.25"/>
  </sheetData>
  <sheetProtection algorithmName="SHA-512" hashValue="AmzQVnr7NgSlLdH1uAEJL+8vTcXnfrwzGwOWGtdPoicZFK6jMvLgh76d04X6eO3RIwoUeBDUI36Y8B7JijFeGA==" saltValue="FQARTNvji23I7CKfN594rA==" spinCount="100000" sheet="1" objects="1" scenarios="1"/>
  <mergeCells count="15">
    <mergeCell ref="B11:C11"/>
    <mergeCell ref="B10:C10"/>
    <mergeCell ref="F13:H13"/>
    <mergeCell ref="D4:I4"/>
    <mergeCell ref="H53:I53"/>
    <mergeCell ref="F8:H8"/>
    <mergeCell ref="F9:H9"/>
    <mergeCell ref="F10:H10"/>
    <mergeCell ref="F12:H12"/>
    <mergeCell ref="B4:C4"/>
    <mergeCell ref="B5:C5"/>
    <mergeCell ref="B7:C7"/>
    <mergeCell ref="B8:C8"/>
    <mergeCell ref="B9:C9"/>
    <mergeCell ref="B6:C6"/>
  </mergeCells>
  <phoneticPr fontId="50" type="noConversion"/>
  <conditionalFormatting sqref="G24">
    <cfRule type="cellIs" dxfId="4" priority="2" operator="notEqual">
      <formula>$G$25</formula>
    </cfRule>
  </conditionalFormatting>
  <conditionalFormatting sqref="I35">
    <cfRule type="cellIs" dxfId="3" priority="3" operator="lessThan">
      <formula>0</formula>
    </cfRule>
  </conditionalFormatting>
  <conditionalFormatting sqref="I37">
    <cfRule type="cellIs" dxfId="2" priority="10" operator="greaterThan">
      <formula>$I$35</formula>
    </cfRule>
  </conditionalFormatting>
  <conditionalFormatting sqref="K24">
    <cfRule type="cellIs" dxfId="1" priority="1" operator="greaterThan">
      <formula>$K$25</formula>
    </cfRule>
  </conditionalFormatting>
  <pageMargins left="0.25" right="0.25" top="0.75" bottom="0.75" header="0.3" footer="0.3"/>
  <pageSetup paperSize="9" scale="48" orientation="landscape" r:id="rId1"/>
  <ignoredErrors>
    <ignoredError sqref="M32:M33 M37 M43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6A1F73-6027-4E3D-959F-DD1F96974FF1}">
          <x14:formula1>
            <xm:f>'Tarifní třídy - Mediány'!$A$6:$A$21</xm:f>
          </x14:formula1>
          <xm:sqref>D20:D23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E0BB2-DA9F-463F-8AEF-F1E644D3F2ED}">
  <sheetPr>
    <tabColor theme="2" tint="-9.9978637043366805E-2"/>
    <pageSetUpPr fitToPage="1"/>
  </sheetPr>
  <dimension ref="A2:L29"/>
  <sheetViews>
    <sheetView showGridLines="0" workbookViewId="0">
      <selection activeCell="E19" sqref="E19"/>
    </sheetView>
  </sheetViews>
  <sheetFormatPr defaultColWidth="9.140625" defaultRowHeight="12.75" x14ac:dyDescent="0.2"/>
  <cols>
    <col min="1" max="1" width="12.42578125" style="151" bestFit="1" customWidth="1"/>
    <col min="2" max="2" width="17.42578125" style="151" bestFit="1" customWidth="1"/>
    <col min="3" max="3" width="12.85546875" style="151" bestFit="1" customWidth="1"/>
    <col min="4" max="4" width="5.5703125" style="151" bestFit="1" customWidth="1"/>
    <col min="5" max="5" width="13.140625" style="151" bestFit="1" customWidth="1"/>
    <col min="6" max="6" width="18" style="151" bestFit="1" customWidth="1"/>
    <col min="7" max="7" width="12.5703125" style="151" bestFit="1" customWidth="1"/>
    <col min="8" max="8" width="17.85546875" style="151" bestFit="1" customWidth="1"/>
    <col min="9" max="9" width="9.140625" style="151"/>
    <col min="10" max="10" width="12" style="151" bestFit="1" customWidth="1"/>
    <col min="11" max="11" width="9.140625" style="151"/>
    <col min="12" max="12" width="10" style="151" bestFit="1" customWidth="1"/>
    <col min="13" max="16384" width="9.140625" style="151"/>
  </cols>
  <sheetData>
    <row r="2" spans="1:12" ht="16.5" thickBot="1" x14ac:dyDescent="0.3">
      <c r="A2" s="303" t="s">
        <v>183</v>
      </c>
      <c r="B2" s="304"/>
      <c r="C2" s="304"/>
      <c r="D2" s="304"/>
      <c r="E2" s="304"/>
      <c r="F2" s="304"/>
      <c r="G2" s="304"/>
      <c r="H2" s="304"/>
    </row>
    <row r="4" spans="1:12" ht="13.5" thickBot="1" x14ac:dyDescent="0.25"/>
    <row r="5" spans="1:12" s="144" customFormat="1" ht="15.75" thickBot="1" x14ac:dyDescent="0.3">
      <c r="A5" s="138" t="s">
        <v>112</v>
      </c>
      <c r="B5" s="139" t="s">
        <v>113</v>
      </c>
      <c r="C5" s="140" t="s">
        <v>114</v>
      </c>
      <c r="D5" s="140" t="s">
        <v>115</v>
      </c>
      <c r="E5" s="141" t="s">
        <v>116</v>
      </c>
      <c r="F5" s="142" t="s">
        <v>117</v>
      </c>
      <c r="G5" s="140" t="s">
        <v>118</v>
      </c>
      <c r="H5" s="143" t="s">
        <v>119</v>
      </c>
    </row>
    <row r="6" spans="1:12" ht="15" x14ac:dyDescent="0.25">
      <c r="A6" s="174" t="s">
        <v>120</v>
      </c>
      <c r="B6" s="145">
        <v>320</v>
      </c>
      <c r="C6" s="146">
        <v>775500</v>
      </c>
      <c r="D6" s="147">
        <v>0.47599999999999998</v>
      </c>
      <c r="E6" s="148">
        <v>368900</v>
      </c>
      <c r="F6" s="149">
        <v>1144400</v>
      </c>
      <c r="G6" s="148">
        <v>386800</v>
      </c>
      <c r="H6" s="150">
        <v>1531200</v>
      </c>
    </row>
    <row r="7" spans="1:12" ht="15" x14ac:dyDescent="0.25">
      <c r="A7" s="175" t="s">
        <v>121</v>
      </c>
      <c r="B7" s="152">
        <v>320</v>
      </c>
      <c r="C7" s="153">
        <v>607500</v>
      </c>
      <c r="D7" s="154">
        <v>0.48499999999999999</v>
      </c>
      <c r="E7" s="155">
        <v>294700</v>
      </c>
      <c r="F7" s="156">
        <v>902200</v>
      </c>
      <c r="G7" s="155">
        <v>304900</v>
      </c>
      <c r="H7" s="157">
        <v>1207100</v>
      </c>
    </row>
    <row r="8" spans="1:12" ht="15" x14ac:dyDescent="0.25">
      <c r="A8" s="175" t="s">
        <v>122</v>
      </c>
      <c r="B8" s="152">
        <v>320</v>
      </c>
      <c r="C8" s="153">
        <v>648200</v>
      </c>
      <c r="D8" s="154">
        <v>0.50700000000000001</v>
      </c>
      <c r="E8" s="155">
        <v>328900</v>
      </c>
      <c r="F8" s="156">
        <v>977100</v>
      </c>
      <c r="G8" s="155">
        <v>330300</v>
      </c>
      <c r="H8" s="157">
        <v>1307400</v>
      </c>
    </row>
    <row r="9" spans="1:12" ht="15" x14ac:dyDescent="0.25">
      <c r="A9" s="175" t="s">
        <v>123</v>
      </c>
      <c r="B9" s="152">
        <v>320</v>
      </c>
      <c r="C9" s="153">
        <v>507400</v>
      </c>
      <c r="D9" s="154">
        <v>0.51600000000000001</v>
      </c>
      <c r="E9" s="155">
        <v>261800</v>
      </c>
      <c r="F9" s="156">
        <v>769200</v>
      </c>
      <c r="G9" s="155">
        <v>260000</v>
      </c>
      <c r="H9" s="157">
        <v>1029200</v>
      </c>
    </row>
    <row r="10" spans="1:12" ht="15" x14ac:dyDescent="0.25">
      <c r="A10" s="175" t="s">
        <v>124</v>
      </c>
      <c r="B10" s="152">
        <v>320</v>
      </c>
      <c r="C10" s="153">
        <v>492700</v>
      </c>
      <c r="D10" s="154">
        <v>0.39500000000000002</v>
      </c>
      <c r="E10" s="155">
        <v>194500</v>
      </c>
      <c r="F10" s="156">
        <v>687200</v>
      </c>
      <c r="G10" s="155">
        <v>232300</v>
      </c>
      <c r="H10" s="157">
        <v>919500</v>
      </c>
    </row>
    <row r="11" spans="1:12" ht="15" x14ac:dyDescent="0.25">
      <c r="A11" s="175" t="s">
        <v>125</v>
      </c>
      <c r="B11" s="152">
        <v>320</v>
      </c>
      <c r="C11" s="153">
        <v>414500</v>
      </c>
      <c r="D11" s="154">
        <v>0.2</v>
      </c>
      <c r="E11" s="155">
        <v>82800</v>
      </c>
      <c r="F11" s="156">
        <v>497300</v>
      </c>
      <c r="G11" s="155">
        <v>168100</v>
      </c>
      <c r="H11" s="157">
        <v>665400</v>
      </c>
    </row>
    <row r="12" spans="1:12" ht="15.75" thickBot="1" x14ac:dyDescent="0.3">
      <c r="A12" s="176" t="s">
        <v>126</v>
      </c>
      <c r="B12" s="158">
        <v>320</v>
      </c>
      <c r="C12" s="159">
        <v>456000</v>
      </c>
      <c r="D12" s="160">
        <v>0.188</v>
      </c>
      <c r="E12" s="161">
        <v>85800</v>
      </c>
      <c r="F12" s="162">
        <v>541800</v>
      </c>
      <c r="G12" s="161">
        <v>183100</v>
      </c>
      <c r="H12" s="163">
        <v>724900</v>
      </c>
      <c r="L12" s="305"/>
    </row>
    <row r="13" spans="1:12" ht="15.75" thickTop="1" x14ac:dyDescent="0.25">
      <c r="A13" s="175" t="s">
        <v>127</v>
      </c>
      <c r="B13" s="152">
        <v>320</v>
      </c>
      <c r="C13" s="153">
        <v>674600</v>
      </c>
      <c r="D13" s="154">
        <v>0.26</v>
      </c>
      <c r="E13" s="155">
        <v>175300</v>
      </c>
      <c r="F13" s="156">
        <v>849900</v>
      </c>
      <c r="G13" s="155">
        <v>287300</v>
      </c>
      <c r="H13" s="157">
        <v>1137200</v>
      </c>
    </row>
    <row r="14" spans="1:12" ht="15" x14ac:dyDescent="0.25">
      <c r="A14" s="175" t="s">
        <v>128</v>
      </c>
      <c r="B14" s="152">
        <v>320</v>
      </c>
      <c r="C14" s="153">
        <v>539700</v>
      </c>
      <c r="D14" s="154">
        <v>0.20799999999999999</v>
      </c>
      <c r="E14" s="155">
        <v>112200</v>
      </c>
      <c r="F14" s="156">
        <v>651900</v>
      </c>
      <c r="G14" s="155">
        <v>220300</v>
      </c>
      <c r="H14" s="157">
        <v>872200</v>
      </c>
    </row>
    <row r="15" spans="1:12" ht="15" x14ac:dyDescent="0.25">
      <c r="A15" s="175" t="s">
        <v>129</v>
      </c>
      <c r="B15" s="152">
        <v>320</v>
      </c>
      <c r="C15" s="153">
        <v>411200</v>
      </c>
      <c r="D15" s="154">
        <v>0.23599999999999999</v>
      </c>
      <c r="E15" s="155">
        <v>96900</v>
      </c>
      <c r="F15" s="156">
        <v>508100</v>
      </c>
      <c r="G15" s="155">
        <v>171700</v>
      </c>
      <c r="H15" s="157">
        <v>679800</v>
      </c>
    </row>
    <row r="16" spans="1:12" ht="15.75" thickBot="1" x14ac:dyDescent="0.3">
      <c r="A16" s="176" t="s">
        <v>130</v>
      </c>
      <c r="B16" s="158">
        <v>320</v>
      </c>
      <c r="C16" s="159">
        <v>342700</v>
      </c>
      <c r="D16" s="160">
        <v>0.19600000000000001</v>
      </c>
      <c r="E16" s="161">
        <v>67300</v>
      </c>
      <c r="F16" s="162">
        <v>410000</v>
      </c>
      <c r="G16" s="161">
        <v>138600</v>
      </c>
      <c r="H16" s="163">
        <v>548600</v>
      </c>
    </row>
    <row r="17" spans="1:8" ht="15.75" thickTop="1" x14ac:dyDescent="0.25">
      <c r="A17" s="174" t="s">
        <v>131</v>
      </c>
      <c r="B17" s="145">
        <v>240</v>
      </c>
      <c r="C17" s="146">
        <v>508600</v>
      </c>
      <c r="D17" s="147">
        <v>0.15</v>
      </c>
      <c r="E17" s="148">
        <v>76300</v>
      </c>
      <c r="F17" s="149">
        <v>584900</v>
      </c>
      <c r="G17" s="148">
        <v>197700</v>
      </c>
      <c r="H17" s="150">
        <v>782600</v>
      </c>
    </row>
    <row r="18" spans="1:8" ht="15" x14ac:dyDescent="0.25">
      <c r="A18" s="175" t="s">
        <v>132</v>
      </c>
      <c r="B18" s="152">
        <v>240</v>
      </c>
      <c r="C18" s="153">
        <v>570600</v>
      </c>
      <c r="D18" s="154">
        <v>0.13600000000000001</v>
      </c>
      <c r="E18" s="155">
        <v>77400</v>
      </c>
      <c r="F18" s="156">
        <v>648000</v>
      </c>
      <c r="G18" s="155">
        <v>219000</v>
      </c>
      <c r="H18" s="157">
        <v>867000</v>
      </c>
    </row>
    <row r="19" spans="1:8" ht="15" x14ac:dyDescent="0.25">
      <c r="A19" s="175" t="s">
        <v>133</v>
      </c>
      <c r="B19" s="152">
        <v>240</v>
      </c>
      <c r="C19" s="153">
        <v>404400</v>
      </c>
      <c r="D19" s="154">
        <v>0.308</v>
      </c>
      <c r="E19" s="155">
        <v>124600</v>
      </c>
      <c r="F19" s="156">
        <v>529000</v>
      </c>
      <c r="G19" s="155">
        <v>178800</v>
      </c>
      <c r="H19" s="157">
        <v>707800</v>
      </c>
    </row>
    <row r="20" spans="1:8" ht="15" x14ac:dyDescent="0.25">
      <c r="A20" s="175" t="s">
        <v>134</v>
      </c>
      <c r="B20" s="152">
        <v>240</v>
      </c>
      <c r="C20" s="153">
        <v>371100</v>
      </c>
      <c r="D20" s="154">
        <v>8.8999999999999996E-2</v>
      </c>
      <c r="E20" s="155">
        <v>33200</v>
      </c>
      <c r="F20" s="156">
        <v>404300</v>
      </c>
      <c r="G20" s="155">
        <v>136700</v>
      </c>
      <c r="H20" s="157">
        <v>541000</v>
      </c>
    </row>
    <row r="21" spans="1:8" ht="15.75" thickBot="1" x14ac:dyDescent="0.3">
      <c r="A21" s="176" t="s">
        <v>135</v>
      </c>
      <c r="B21" s="158">
        <v>240</v>
      </c>
      <c r="C21" s="159">
        <v>318000</v>
      </c>
      <c r="D21" s="160">
        <v>0.13100000000000001</v>
      </c>
      <c r="E21" s="161">
        <v>41700</v>
      </c>
      <c r="F21" s="162">
        <v>359700</v>
      </c>
      <c r="G21" s="161">
        <v>121600</v>
      </c>
      <c r="H21" s="163">
        <v>481300</v>
      </c>
    </row>
    <row r="22" spans="1:8" ht="15.75" thickTop="1" x14ac:dyDescent="0.25">
      <c r="A22" s="174" t="s">
        <v>136</v>
      </c>
      <c r="B22" s="145">
        <v>240</v>
      </c>
      <c r="C22" s="146">
        <v>959200</v>
      </c>
      <c r="D22" s="164">
        <v>0.15</v>
      </c>
      <c r="E22" s="148">
        <v>143900</v>
      </c>
      <c r="F22" s="149">
        <v>1103100</v>
      </c>
      <c r="G22" s="148">
        <v>372800</v>
      </c>
      <c r="H22" s="150">
        <v>1475900</v>
      </c>
    </row>
    <row r="23" spans="1:8" ht="15" x14ac:dyDescent="0.25">
      <c r="A23" s="175" t="s">
        <v>137</v>
      </c>
      <c r="B23" s="152">
        <v>240</v>
      </c>
      <c r="C23" s="153">
        <v>655000</v>
      </c>
      <c r="D23" s="154">
        <v>0.16400000000000001</v>
      </c>
      <c r="E23" s="155">
        <v>107400</v>
      </c>
      <c r="F23" s="156">
        <v>762400</v>
      </c>
      <c r="G23" s="155">
        <v>257700</v>
      </c>
      <c r="H23" s="157">
        <v>1020100</v>
      </c>
    </row>
    <row r="24" spans="1:8" ht="15" x14ac:dyDescent="0.25">
      <c r="A24" s="175" t="s">
        <v>138</v>
      </c>
      <c r="B24" s="152">
        <v>240</v>
      </c>
      <c r="C24" s="153">
        <v>543800</v>
      </c>
      <c r="D24" s="154">
        <v>0.17199999999999999</v>
      </c>
      <c r="E24" s="155">
        <v>93700</v>
      </c>
      <c r="F24" s="156">
        <v>637500</v>
      </c>
      <c r="G24" s="155">
        <v>215500</v>
      </c>
      <c r="H24" s="157">
        <v>853000</v>
      </c>
    </row>
    <row r="25" spans="1:8" ht="15" x14ac:dyDescent="0.25">
      <c r="A25" s="175" t="s">
        <v>139</v>
      </c>
      <c r="B25" s="152">
        <v>240</v>
      </c>
      <c r="C25" s="153">
        <v>433900</v>
      </c>
      <c r="D25" s="154">
        <v>0.22700000000000001</v>
      </c>
      <c r="E25" s="155">
        <v>98300</v>
      </c>
      <c r="F25" s="156">
        <v>532200</v>
      </c>
      <c r="G25" s="155">
        <v>179900</v>
      </c>
      <c r="H25" s="157">
        <v>712100</v>
      </c>
    </row>
    <row r="26" spans="1:8" ht="15" x14ac:dyDescent="0.25">
      <c r="A26" s="175" t="s">
        <v>140</v>
      </c>
      <c r="B26" s="152">
        <v>240</v>
      </c>
      <c r="C26" s="153">
        <v>389300</v>
      </c>
      <c r="D26" s="154">
        <v>0.115</v>
      </c>
      <c r="E26" s="155">
        <v>44700</v>
      </c>
      <c r="F26" s="156">
        <v>434000</v>
      </c>
      <c r="G26" s="155">
        <v>146700</v>
      </c>
      <c r="H26" s="157">
        <v>580700</v>
      </c>
    </row>
    <row r="27" spans="1:8" ht="15" x14ac:dyDescent="0.25">
      <c r="A27" s="175" t="s">
        <v>141</v>
      </c>
      <c r="B27" s="152">
        <v>240</v>
      </c>
      <c r="C27" s="153">
        <v>375000</v>
      </c>
      <c r="D27" s="154">
        <v>8.7999999999999995E-2</v>
      </c>
      <c r="E27" s="155">
        <v>33100</v>
      </c>
      <c r="F27" s="156">
        <v>408100</v>
      </c>
      <c r="G27" s="155">
        <v>137900</v>
      </c>
      <c r="H27" s="157">
        <v>546000</v>
      </c>
    </row>
    <row r="28" spans="1:8" ht="15" x14ac:dyDescent="0.25">
      <c r="A28" s="175" t="s">
        <v>142</v>
      </c>
      <c r="B28" s="152">
        <v>240</v>
      </c>
      <c r="C28" s="153">
        <v>322200</v>
      </c>
      <c r="D28" s="154">
        <v>0.03</v>
      </c>
      <c r="E28" s="155">
        <v>9700</v>
      </c>
      <c r="F28" s="156">
        <v>331900</v>
      </c>
      <c r="G28" s="155">
        <v>112200</v>
      </c>
      <c r="H28" s="157">
        <v>444100</v>
      </c>
    </row>
    <row r="29" spans="1:8" ht="15.75" thickBot="1" x14ac:dyDescent="0.3">
      <c r="A29" s="177" t="s">
        <v>143</v>
      </c>
      <c r="B29" s="165">
        <v>240</v>
      </c>
      <c r="C29" s="166">
        <v>340600</v>
      </c>
      <c r="D29" s="167">
        <v>0.02</v>
      </c>
      <c r="E29" s="168">
        <v>7000</v>
      </c>
      <c r="F29" s="169">
        <v>347600</v>
      </c>
      <c r="G29" s="168">
        <v>117500</v>
      </c>
      <c r="H29" s="170">
        <v>465100</v>
      </c>
    </row>
  </sheetData>
  <sheetProtection algorithmName="SHA-512" hashValue="6ro4Ox+B24PFMo6VmpQnvTK2diMFRFhGmQL+9/00tX6BqykSiLrPyl6VZS1LiAv2w+zrEJRVcGt1PPQmnJzSAw==" saltValue="ibTzJ0ipWYeEE5I8jAkobQ==" spinCount="100000" sheet="1" objects="1" scenarios="1"/>
  <pageMargins left="0.70866141732283472" right="0.70866141732283472" top="0.78740157480314965" bottom="0.78740157480314965" header="0.31496062992125984" footer="0.31496062992125984"/>
  <pageSetup paperSize="9" orientation="landscape" r:id="rId1"/>
  <headerFooter>
    <oddFooter>&amp;R&amp;"Calibri,Obyčejné"&amp;A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65C69-7D59-4BAE-AD9B-325AC0041D89}">
  <sheetPr>
    <tabColor rgb="FF009999"/>
  </sheetPr>
  <dimension ref="A1:GH173"/>
  <sheetViews>
    <sheetView zoomScale="80" zoomScaleNormal="80" workbookViewId="0">
      <selection activeCell="C3" sqref="C3:E3"/>
    </sheetView>
  </sheetViews>
  <sheetFormatPr defaultColWidth="8.85546875" defaultRowHeight="15" x14ac:dyDescent="0.25"/>
  <cols>
    <col min="1" max="1" width="2.5703125" style="5" customWidth="1"/>
    <col min="2" max="2" width="4" style="5" customWidth="1"/>
    <col min="3" max="3" width="18" style="27" customWidth="1"/>
    <col min="4" max="4" width="7.85546875" style="27" customWidth="1"/>
    <col min="5" max="5" width="22.85546875" style="27" customWidth="1"/>
    <col min="6" max="6" width="12.85546875" style="27" customWidth="1"/>
    <col min="7" max="7" width="12.5703125" style="27" customWidth="1"/>
    <col min="8" max="8" width="20.85546875" style="5" customWidth="1"/>
    <col min="9" max="9" width="14.85546875" style="5" customWidth="1"/>
    <col min="10" max="10" width="18.85546875" style="5" customWidth="1"/>
    <col min="11" max="11" width="15.5703125" style="5" customWidth="1"/>
    <col min="12" max="12" width="29.42578125" style="5" customWidth="1"/>
    <col min="13" max="13" width="2.5703125" style="6" customWidth="1"/>
    <col min="14" max="14" width="12.5703125" style="5" customWidth="1"/>
    <col min="15" max="15" width="11.5703125" style="5" customWidth="1"/>
    <col min="16" max="16" width="2.5703125" style="5" customWidth="1"/>
    <col min="17" max="17" width="3.5703125" style="5" customWidth="1"/>
    <col min="18" max="26" width="8.42578125" style="5" customWidth="1"/>
    <col min="27" max="27" width="14.42578125" style="5" customWidth="1"/>
    <col min="28" max="28" width="19.5703125" style="5" customWidth="1"/>
    <col min="29" max="29" width="2.5703125" style="5" customWidth="1"/>
    <col min="30" max="30" width="8.85546875" style="5"/>
    <col min="31" max="42" width="8.42578125" style="5" customWidth="1"/>
    <col min="43" max="43" width="14.42578125" style="5" customWidth="1"/>
    <col min="44" max="44" width="19.5703125" style="5" customWidth="1"/>
    <col min="45" max="45" width="2.5703125" style="5" customWidth="1"/>
    <col min="46" max="46" width="14.5703125" style="5" customWidth="1"/>
    <col min="47" max="47" width="14.42578125" style="5" customWidth="1"/>
    <col min="48" max="48" width="19.5703125" style="5" customWidth="1"/>
    <col min="49" max="49" width="14.42578125" style="5" customWidth="1"/>
    <col min="50" max="50" width="19.5703125" style="5" customWidth="1"/>
    <col min="51" max="52" width="12.42578125" style="5" customWidth="1"/>
    <col min="53" max="16384" width="8.85546875" style="5"/>
  </cols>
  <sheetData>
    <row r="1" spans="1:190" s="7" customFormat="1" ht="15.75" thickBot="1" x14ac:dyDescent="0.3">
      <c r="A1" s="5"/>
      <c r="B1" s="385" t="s">
        <v>6</v>
      </c>
      <c r="C1" s="385"/>
      <c r="D1" s="5"/>
      <c r="E1" s="5"/>
      <c r="F1" s="5"/>
      <c r="G1" s="5"/>
      <c r="H1" s="5"/>
      <c r="I1" s="5"/>
      <c r="J1" s="5"/>
      <c r="K1" s="5"/>
      <c r="L1" s="5"/>
      <c r="M1" s="6"/>
      <c r="N1" s="5"/>
      <c r="O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</row>
    <row r="2" spans="1:190" s="7" customFormat="1" ht="16.350000000000001" customHeight="1" x14ac:dyDescent="0.25">
      <c r="A2" s="8"/>
      <c r="B2" s="386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</row>
    <row r="3" spans="1:190" s="7" customFormat="1" ht="51" customHeight="1" x14ac:dyDescent="0.25">
      <c r="A3" s="9"/>
      <c r="B3" s="302"/>
      <c r="C3" s="382" t="s">
        <v>7</v>
      </c>
      <c r="D3" s="382"/>
      <c r="E3" s="382"/>
      <c r="F3" s="10"/>
      <c r="G3" s="388" t="s">
        <v>8</v>
      </c>
      <c r="H3" s="388"/>
      <c r="I3" s="388"/>
      <c r="J3" s="388"/>
      <c r="K3" s="388"/>
      <c r="L3" s="388"/>
      <c r="M3" s="388"/>
      <c r="N3" s="388"/>
      <c r="O3" s="11"/>
      <c r="P3" s="12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</row>
    <row r="4" spans="1:190" s="7" customFormat="1" ht="16.350000000000001" customHeight="1" x14ac:dyDescent="0.25">
      <c r="A4" s="13"/>
      <c r="B4" s="374"/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</row>
    <row r="5" spans="1:190" s="7" customFormat="1" ht="51.6" customHeight="1" x14ac:dyDescent="0.25">
      <c r="A5" s="13"/>
      <c r="B5" s="302"/>
      <c r="C5" s="382" t="s">
        <v>9</v>
      </c>
      <c r="D5" s="382"/>
      <c r="E5" s="382"/>
      <c r="F5" s="10"/>
      <c r="G5" s="383">
        <v>0</v>
      </c>
      <c r="H5" s="384"/>
      <c r="I5" s="384"/>
      <c r="J5" s="384"/>
      <c r="K5" s="384"/>
      <c r="L5" s="384"/>
      <c r="M5" s="384"/>
      <c r="N5" s="384"/>
      <c r="O5" s="11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</row>
    <row r="6" spans="1:190" s="7" customFormat="1" ht="16.350000000000001" customHeight="1" x14ac:dyDescent="0.25">
      <c r="A6" s="13"/>
      <c r="B6" s="374"/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</row>
    <row r="7" spans="1:190" ht="14.45" customHeight="1" thickBot="1" x14ac:dyDescent="0.3">
      <c r="C7" s="5"/>
      <c r="D7" s="5"/>
      <c r="E7" s="5"/>
      <c r="F7" s="5"/>
      <c r="G7" s="5"/>
      <c r="M7" s="5"/>
    </row>
    <row r="8" spans="1:190" ht="20.45" customHeight="1" thickBot="1" x14ac:dyDescent="0.35">
      <c r="B8" s="376" t="s">
        <v>10</v>
      </c>
      <c r="C8" s="377"/>
      <c r="D8" s="377"/>
      <c r="E8" s="377"/>
      <c r="F8" s="377"/>
      <c r="G8" s="377"/>
      <c r="H8" s="377"/>
      <c r="I8" s="377"/>
      <c r="J8" s="377"/>
      <c r="K8" s="377"/>
      <c r="L8" s="377"/>
      <c r="M8" s="377"/>
      <c r="N8" s="377"/>
      <c r="O8" s="378"/>
    </row>
    <row r="9" spans="1:190" s="13" customFormat="1" ht="6" customHeight="1" thickBot="1" x14ac:dyDescent="0.3"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</row>
    <row r="10" spans="1:190" s="7" customFormat="1" ht="66" customHeight="1" thickBot="1" x14ac:dyDescent="0.3">
      <c r="A10" s="5"/>
      <c r="B10" s="334" t="s">
        <v>11</v>
      </c>
      <c r="C10" s="335"/>
      <c r="D10" s="335"/>
      <c r="E10" s="295" t="s">
        <v>3</v>
      </c>
      <c r="F10" s="295" t="s">
        <v>12</v>
      </c>
      <c r="G10" s="295" t="s">
        <v>4</v>
      </c>
      <c r="H10" s="295" t="s">
        <v>5</v>
      </c>
      <c r="I10" s="295" t="s">
        <v>1</v>
      </c>
      <c r="J10" s="295" t="s">
        <v>2</v>
      </c>
      <c r="K10" s="295" t="s">
        <v>13</v>
      </c>
      <c r="L10" s="14" t="s">
        <v>14</v>
      </c>
      <c r="M10" s="6"/>
      <c r="N10" s="341" t="s">
        <v>15</v>
      </c>
      <c r="O10" s="342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</row>
    <row r="11" spans="1:190" s="7" customFormat="1" ht="21" hidden="1" customHeight="1" x14ac:dyDescent="0.25">
      <c r="A11" s="5"/>
      <c r="B11" s="336"/>
      <c r="C11" s="337"/>
      <c r="D11" s="337"/>
      <c r="E11" s="15"/>
      <c r="F11" s="15"/>
      <c r="G11" s="15"/>
      <c r="H11" s="367" t="s">
        <v>16</v>
      </c>
      <c r="I11" s="344" t="s">
        <v>17</v>
      </c>
      <c r="J11" s="296"/>
      <c r="K11" s="16"/>
      <c r="L11" s="346" t="s">
        <v>18</v>
      </c>
      <c r="M11" s="6"/>
      <c r="N11" s="379">
        <v>204041</v>
      </c>
      <c r="O11" s="17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</row>
    <row r="12" spans="1:190" s="7" customFormat="1" ht="18" hidden="1" customHeight="1" x14ac:dyDescent="0.25">
      <c r="A12" s="5"/>
      <c r="B12" s="336"/>
      <c r="C12" s="337"/>
      <c r="D12" s="337"/>
      <c r="E12" s="15"/>
      <c r="F12" s="15"/>
      <c r="G12" s="15"/>
      <c r="H12" s="367"/>
      <c r="I12" s="344"/>
      <c r="J12" s="296"/>
      <c r="K12" s="16"/>
      <c r="L12" s="346"/>
      <c r="M12" s="6"/>
      <c r="N12" s="380"/>
      <c r="O12" s="300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</row>
    <row r="13" spans="1:190" s="7" customFormat="1" ht="18" customHeight="1" x14ac:dyDescent="0.25">
      <c r="A13" s="5"/>
      <c r="B13" s="336"/>
      <c r="C13" s="337"/>
      <c r="D13" s="337"/>
      <c r="E13" s="344" t="s">
        <v>19</v>
      </c>
      <c r="F13" s="344" t="s">
        <v>19</v>
      </c>
      <c r="G13" s="344" t="s">
        <v>20</v>
      </c>
      <c r="H13" s="367"/>
      <c r="I13" s="344"/>
      <c r="J13" s="344" t="s">
        <v>17</v>
      </c>
      <c r="K13" s="344" t="s">
        <v>21</v>
      </c>
      <c r="L13" s="346"/>
      <c r="M13" s="6"/>
      <c r="N13" s="380"/>
      <c r="O13" s="351">
        <v>244021</v>
      </c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</row>
    <row r="14" spans="1:190" s="7" customFormat="1" ht="16.350000000000001" customHeight="1" x14ac:dyDescent="0.25">
      <c r="A14" s="5"/>
      <c r="B14" s="336"/>
      <c r="C14" s="337"/>
      <c r="D14" s="337"/>
      <c r="E14" s="344"/>
      <c r="F14" s="344"/>
      <c r="G14" s="344"/>
      <c r="H14" s="367"/>
      <c r="I14" s="344"/>
      <c r="J14" s="344"/>
      <c r="K14" s="344"/>
      <c r="L14" s="346"/>
      <c r="M14" s="6"/>
      <c r="N14" s="380"/>
      <c r="O14" s="368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</row>
    <row r="15" spans="1:190" s="7" customFormat="1" ht="22.5" customHeight="1" x14ac:dyDescent="0.25">
      <c r="A15" s="5"/>
      <c r="B15" s="338"/>
      <c r="C15" s="339"/>
      <c r="D15" s="339"/>
      <c r="E15" s="344"/>
      <c r="F15" s="344"/>
      <c r="G15" s="344"/>
      <c r="H15" s="367"/>
      <c r="I15" s="345"/>
      <c r="J15" s="345"/>
      <c r="K15" s="344"/>
      <c r="L15" s="347"/>
      <c r="M15" s="6"/>
      <c r="N15" s="381"/>
      <c r="O15" s="371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</row>
    <row r="16" spans="1:190" s="7" customFormat="1" ht="30.6" customHeight="1" x14ac:dyDescent="0.25">
      <c r="A16" s="5"/>
      <c r="B16" s="18"/>
      <c r="C16" s="328"/>
      <c r="D16" s="328"/>
      <c r="E16" s="298"/>
      <c r="F16" s="297"/>
      <c r="G16" s="291"/>
      <c r="H16" s="19"/>
      <c r="I16" s="292" t="s">
        <v>8</v>
      </c>
      <c r="J16" s="292" t="s">
        <v>8</v>
      </c>
      <c r="K16" s="292">
        <v>0</v>
      </c>
      <c r="L16" s="20">
        <v>0</v>
      </c>
      <c r="M16" s="21">
        <v>0</v>
      </c>
      <c r="N16" s="293">
        <v>0</v>
      </c>
      <c r="O16" s="294">
        <v>0</v>
      </c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</row>
    <row r="17" spans="1:190" s="7" customFormat="1" ht="14.45" customHeight="1" thickBot="1" x14ac:dyDescent="0.3">
      <c r="A17" s="5"/>
      <c r="B17" s="22"/>
      <c r="C17" s="23"/>
      <c r="D17" s="23"/>
      <c r="E17" s="23"/>
      <c r="F17" s="23"/>
      <c r="G17" s="23"/>
      <c r="H17" s="23"/>
      <c r="I17" s="23"/>
      <c r="J17" s="23"/>
      <c r="K17" s="23"/>
      <c r="L17" s="24"/>
      <c r="M17" s="6"/>
      <c r="N17" s="25"/>
      <c r="O17" s="26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</row>
    <row r="18" spans="1:190" ht="15" customHeight="1" thickBot="1" x14ac:dyDescent="0.3"/>
    <row r="19" spans="1:190" s="7" customFormat="1" ht="51.6" customHeight="1" x14ac:dyDescent="0.25">
      <c r="A19" s="5"/>
      <c r="B19" s="334" t="s">
        <v>22</v>
      </c>
      <c r="C19" s="335"/>
      <c r="D19" s="335"/>
      <c r="E19" s="340" t="s">
        <v>23</v>
      </c>
      <c r="F19" s="340"/>
      <c r="G19" s="340"/>
      <c r="H19" s="340"/>
      <c r="I19" s="295" t="s">
        <v>24</v>
      </c>
      <c r="J19" s="340" t="s">
        <v>25</v>
      </c>
      <c r="K19" s="340"/>
      <c r="L19" s="14" t="s">
        <v>14</v>
      </c>
      <c r="M19" s="28"/>
      <c r="N19" s="28"/>
      <c r="O19" s="28"/>
      <c r="P19" s="28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</row>
    <row r="20" spans="1:190" s="7" customFormat="1" ht="21" hidden="1" customHeight="1" x14ac:dyDescent="0.25">
      <c r="A20" s="5"/>
      <c r="B20" s="336"/>
      <c r="C20" s="337"/>
      <c r="D20" s="337"/>
      <c r="E20" s="296"/>
      <c r="F20" s="296"/>
      <c r="G20" s="296"/>
      <c r="H20" s="296"/>
      <c r="I20" s="296" t="s">
        <v>17</v>
      </c>
      <c r="J20" s="296"/>
      <c r="K20" s="296"/>
      <c r="L20" s="346" t="s">
        <v>18</v>
      </c>
      <c r="M20" s="28"/>
      <c r="N20" s="28"/>
      <c r="O20" s="28"/>
      <c r="P20" s="28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</row>
    <row r="21" spans="1:190" s="7" customFormat="1" ht="18" hidden="1" customHeight="1" x14ac:dyDescent="0.25">
      <c r="A21" s="5"/>
      <c r="B21" s="336"/>
      <c r="C21" s="337"/>
      <c r="D21" s="337"/>
      <c r="E21" s="296"/>
      <c r="F21" s="296"/>
      <c r="G21" s="296"/>
      <c r="H21" s="296"/>
      <c r="I21" s="296"/>
      <c r="J21" s="296"/>
      <c r="K21" s="296"/>
      <c r="L21" s="346"/>
      <c r="M21" s="28"/>
      <c r="N21" s="28"/>
      <c r="O21" s="28"/>
      <c r="P21" s="2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</row>
    <row r="22" spans="1:190" s="7" customFormat="1" ht="18" customHeight="1" x14ac:dyDescent="0.25">
      <c r="A22" s="5"/>
      <c r="B22" s="336"/>
      <c r="C22" s="337"/>
      <c r="D22" s="337"/>
      <c r="E22" s="344" t="s">
        <v>26</v>
      </c>
      <c r="F22" s="344"/>
      <c r="G22" s="344"/>
      <c r="H22" s="344"/>
      <c r="I22" s="344" t="s">
        <v>17</v>
      </c>
      <c r="J22" s="344" t="s">
        <v>17</v>
      </c>
      <c r="K22" s="344"/>
      <c r="L22" s="346"/>
      <c r="M22" s="28"/>
      <c r="N22" s="28"/>
      <c r="O22" s="28"/>
      <c r="P22" s="2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</row>
    <row r="23" spans="1:190" s="7" customFormat="1" ht="16.350000000000001" customHeight="1" x14ac:dyDescent="0.25">
      <c r="A23" s="5"/>
      <c r="B23" s="336"/>
      <c r="C23" s="337"/>
      <c r="D23" s="337"/>
      <c r="E23" s="344"/>
      <c r="F23" s="344"/>
      <c r="G23" s="344"/>
      <c r="H23" s="344"/>
      <c r="I23" s="344"/>
      <c r="J23" s="344"/>
      <c r="K23" s="344"/>
      <c r="L23" s="346"/>
      <c r="M23" s="28"/>
      <c r="N23" s="28"/>
      <c r="O23" s="28"/>
      <c r="P23" s="2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</row>
    <row r="24" spans="1:190" s="7" customFormat="1" ht="16.350000000000001" customHeight="1" x14ac:dyDescent="0.25">
      <c r="A24" s="5"/>
      <c r="B24" s="338"/>
      <c r="C24" s="339"/>
      <c r="D24" s="339"/>
      <c r="E24" s="344"/>
      <c r="F24" s="344"/>
      <c r="G24" s="344"/>
      <c r="H24" s="344"/>
      <c r="I24" s="345"/>
      <c r="J24" s="345"/>
      <c r="K24" s="345"/>
      <c r="L24" s="347"/>
      <c r="M24" s="28"/>
      <c r="N24" s="28"/>
      <c r="O24" s="28"/>
      <c r="P24" s="28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</row>
    <row r="25" spans="1:190" s="7" customFormat="1" ht="23.45" customHeight="1" x14ac:dyDescent="0.25">
      <c r="A25" s="5"/>
      <c r="B25" s="18"/>
      <c r="C25" s="328"/>
      <c r="D25" s="328"/>
      <c r="E25" s="354"/>
      <c r="F25" s="355"/>
      <c r="G25" s="355"/>
      <c r="H25" s="356"/>
      <c r="I25" s="292" t="s">
        <v>8</v>
      </c>
      <c r="J25" s="331" t="s">
        <v>8</v>
      </c>
      <c r="K25" s="331"/>
      <c r="L25" s="20">
        <v>0</v>
      </c>
      <c r="M25" s="29"/>
      <c r="N25" s="28"/>
      <c r="O25" s="28"/>
      <c r="P25" s="28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</row>
    <row r="26" spans="1:190" s="7" customFormat="1" ht="14.45" customHeight="1" thickBot="1" x14ac:dyDescent="0.3">
      <c r="A26" s="5"/>
      <c r="B26" s="22"/>
      <c r="C26" s="23"/>
      <c r="D26" s="23"/>
      <c r="E26" s="23"/>
      <c r="F26" s="23"/>
      <c r="G26" s="23"/>
      <c r="H26" s="23"/>
      <c r="I26" s="23"/>
      <c r="J26" s="23"/>
      <c r="K26" s="23"/>
      <c r="L26" s="24"/>
      <c r="M26" s="28"/>
      <c r="N26" s="28"/>
      <c r="O26" s="28"/>
      <c r="P26" s="28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</row>
    <row r="27" spans="1:190" ht="15.75" thickBot="1" x14ac:dyDescent="0.3"/>
    <row r="28" spans="1:190" s="7" customFormat="1" ht="54" customHeight="1" x14ac:dyDescent="0.25">
      <c r="A28" s="5"/>
      <c r="B28" s="334" t="s">
        <v>27</v>
      </c>
      <c r="C28" s="335"/>
      <c r="D28" s="335"/>
      <c r="E28" s="372" t="s">
        <v>28</v>
      </c>
      <c r="F28" s="372"/>
      <c r="G28" s="372"/>
      <c r="H28" s="301" t="s">
        <v>29</v>
      </c>
      <c r="I28" s="301" t="s">
        <v>30</v>
      </c>
      <c r="J28" s="373" t="s">
        <v>31</v>
      </c>
      <c r="K28" s="373"/>
      <c r="L28" s="14" t="s">
        <v>32</v>
      </c>
      <c r="M28" s="6"/>
      <c r="N28" s="365" t="s">
        <v>33</v>
      </c>
      <c r="O28" s="366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</row>
    <row r="29" spans="1:190" s="7" customFormat="1" ht="21" hidden="1" customHeight="1" x14ac:dyDescent="0.25">
      <c r="A29" s="5"/>
      <c r="B29" s="336"/>
      <c r="C29" s="337"/>
      <c r="D29" s="337"/>
      <c r="E29" s="344" t="s">
        <v>19</v>
      </c>
      <c r="F29" s="344"/>
      <c r="G29" s="344"/>
      <c r="H29" s="367" t="s">
        <v>34</v>
      </c>
      <c r="I29" s="344" t="s">
        <v>35</v>
      </c>
      <c r="J29" s="296"/>
      <c r="K29" s="16"/>
      <c r="L29" s="346" t="s">
        <v>36</v>
      </c>
      <c r="M29" s="6"/>
      <c r="N29" s="350">
        <v>204032</v>
      </c>
      <c r="O29" s="368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</row>
    <row r="30" spans="1:190" s="7" customFormat="1" ht="18" hidden="1" customHeight="1" x14ac:dyDescent="0.25">
      <c r="A30" s="5"/>
      <c r="B30" s="336"/>
      <c r="C30" s="337"/>
      <c r="D30" s="337"/>
      <c r="E30" s="344"/>
      <c r="F30" s="344"/>
      <c r="G30" s="344"/>
      <c r="H30" s="367"/>
      <c r="I30" s="344"/>
      <c r="J30" s="296"/>
      <c r="K30" s="16"/>
      <c r="L30" s="346"/>
      <c r="M30" s="6"/>
      <c r="N30" s="369"/>
      <c r="O30" s="368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</row>
    <row r="31" spans="1:190" s="7" customFormat="1" ht="18" customHeight="1" x14ac:dyDescent="0.25">
      <c r="A31" s="5"/>
      <c r="B31" s="336"/>
      <c r="C31" s="337"/>
      <c r="D31" s="337"/>
      <c r="E31" s="344"/>
      <c r="F31" s="344"/>
      <c r="G31" s="344"/>
      <c r="H31" s="367"/>
      <c r="I31" s="344"/>
      <c r="J31" s="344"/>
      <c r="K31" s="344"/>
      <c r="L31" s="346"/>
      <c r="M31" s="6"/>
      <c r="N31" s="369"/>
      <c r="O31" s="368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</row>
    <row r="32" spans="1:190" s="7" customFormat="1" ht="16.350000000000001" customHeight="1" x14ac:dyDescent="0.25">
      <c r="A32" s="5"/>
      <c r="B32" s="336"/>
      <c r="C32" s="337"/>
      <c r="D32" s="337"/>
      <c r="E32" s="344"/>
      <c r="F32" s="344"/>
      <c r="G32" s="344"/>
      <c r="H32" s="367"/>
      <c r="I32" s="344"/>
      <c r="J32" s="344"/>
      <c r="K32" s="344"/>
      <c r="L32" s="346"/>
      <c r="M32" s="6"/>
      <c r="N32" s="369"/>
      <c r="O32" s="368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</row>
    <row r="33" spans="1:190" s="7" customFormat="1" ht="16.350000000000001" customHeight="1" x14ac:dyDescent="0.25">
      <c r="A33" s="5"/>
      <c r="B33" s="336"/>
      <c r="C33" s="337"/>
      <c r="D33" s="337"/>
      <c r="E33" s="344"/>
      <c r="F33" s="344"/>
      <c r="G33" s="344"/>
      <c r="H33" s="367"/>
      <c r="I33" s="344"/>
      <c r="J33" s="345"/>
      <c r="K33" s="345"/>
      <c r="L33" s="346"/>
      <c r="M33" s="6"/>
      <c r="N33" s="370"/>
      <c r="O33" s="371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</row>
    <row r="34" spans="1:190" s="7" customFormat="1" ht="23.45" customHeight="1" x14ac:dyDescent="0.25">
      <c r="A34" s="5"/>
      <c r="B34" s="18"/>
      <c r="C34" s="361" t="s">
        <v>37</v>
      </c>
      <c r="D34" s="361"/>
      <c r="E34" s="362"/>
      <c r="F34" s="363"/>
      <c r="G34" s="363"/>
      <c r="H34" s="19"/>
      <c r="I34" s="292" t="s">
        <v>8</v>
      </c>
      <c r="J34" s="331">
        <v>0</v>
      </c>
      <c r="K34" s="331"/>
      <c r="L34" s="20">
        <v>0</v>
      </c>
      <c r="M34" s="21">
        <v>0</v>
      </c>
      <c r="N34" s="332">
        <v>0</v>
      </c>
      <c r="O34" s="333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</row>
    <row r="35" spans="1:190" s="7" customFormat="1" ht="32.1" customHeight="1" x14ac:dyDescent="0.25">
      <c r="A35" s="5"/>
      <c r="B35" s="30"/>
      <c r="C35" s="364"/>
      <c r="D35" s="364"/>
      <c r="E35" s="299"/>
      <c r="F35" s="299"/>
      <c r="G35" s="299"/>
      <c r="H35" s="299"/>
      <c r="I35" s="299"/>
      <c r="J35" s="299"/>
      <c r="K35" s="299"/>
      <c r="L35" s="31"/>
      <c r="M35" s="6"/>
      <c r="N35" s="32"/>
      <c r="O35" s="33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</row>
    <row r="36" spans="1:190" s="7" customFormat="1" ht="24" customHeight="1" x14ac:dyDescent="0.25">
      <c r="A36" s="5"/>
      <c r="B36" s="30"/>
      <c r="C36" s="299"/>
      <c r="D36" s="299" t="s">
        <v>38</v>
      </c>
      <c r="E36" s="362"/>
      <c r="F36" s="363"/>
      <c r="G36" s="363"/>
      <c r="H36" s="19"/>
      <c r="I36" s="292" t="s">
        <v>8</v>
      </c>
      <c r="J36" s="331">
        <v>0</v>
      </c>
      <c r="K36" s="331"/>
      <c r="L36" s="20">
        <v>0</v>
      </c>
      <c r="M36" s="21"/>
      <c r="N36" s="332">
        <v>0</v>
      </c>
      <c r="O36" s="333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</row>
    <row r="37" spans="1:190" s="7" customFormat="1" ht="32.450000000000003" customHeight="1" x14ac:dyDescent="0.25">
      <c r="A37" s="5"/>
      <c r="B37" s="30"/>
      <c r="C37" s="299"/>
      <c r="D37" s="299"/>
      <c r="E37" s="299"/>
      <c r="F37" s="299"/>
      <c r="G37" s="299"/>
      <c r="H37" s="34"/>
      <c r="I37" s="299"/>
      <c r="J37" s="299"/>
      <c r="K37" s="299"/>
      <c r="L37" s="31"/>
      <c r="M37" s="6"/>
      <c r="N37" s="32"/>
      <c r="O37" s="33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</row>
    <row r="38" spans="1:190" ht="29.45" hidden="1" customHeight="1" x14ac:dyDescent="0.25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N38" s="32"/>
      <c r="O38" s="33"/>
    </row>
    <row r="39" spans="1:190" ht="27.95" customHeight="1" thickBot="1" x14ac:dyDescent="0.3">
      <c r="B39" s="38"/>
      <c r="C39" s="23"/>
      <c r="D39" s="23"/>
      <c r="E39" s="23"/>
      <c r="F39" s="23"/>
      <c r="G39" s="23"/>
      <c r="H39" s="23"/>
      <c r="I39" s="39" t="s">
        <v>14</v>
      </c>
      <c r="J39" s="357">
        <v>0</v>
      </c>
      <c r="K39" s="357"/>
      <c r="L39" s="40">
        <v>0</v>
      </c>
      <c r="N39" s="358">
        <v>0</v>
      </c>
      <c r="O39" s="359"/>
      <c r="R39" s="5" t="s">
        <v>8</v>
      </c>
    </row>
    <row r="40" spans="1:190" ht="15.75" thickBot="1" x14ac:dyDescent="0.3">
      <c r="K40" s="41"/>
    </row>
    <row r="41" spans="1:190" s="7" customFormat="1" ht="45" customHeight="1" x14ac:dyDescent="0.25">
      <c r="A41" s="5"/>
      <c r="B41" s="334" t="s">
        <v>39</v>
      </c>
      <c r="C41" s="335"/>
      <c r="D41" s="335"/>
      <c r="E41" s="340" t="s">
        <v>40</v>
      </c>
      <c r="F41" s="340"/>
      <c r="G41" s="340"/>
      <c r="H41" s="340"/>
      <c r="I41" s="340" t="s">
        <v>41</v>
      </c>
      <c r="J41" s="340"/>
      <c r="K41" s="340"/>
      <c r="L41" s="14" t="s">
        <v>42</v>
      </c>
      <c r="M41" s="6"/>
      <c r="N41" s="28"/>
      <c r="O41" s="28"/>
      <c r="P41" s="28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</row>
    <row r="42" spans="1:190" s="7" customFormat="1" ht="21" hidden="1" customHeight="1" x14ac:dyDescent="0.25">
      <c r="A42" s="5"/>
      <c r="B42" s="336"/>
      <c r="C42" s="337"/>
      <c r="D42" s="337"/>
      <c r="E42" s="360" t="s">
        <v>43</v>
      </c>
      <c r="F42" s="360"/>
      <c r="G42" s="360"/>
      <c r="H42" s="360"/>
      <c r="I42" s="344" t="s">
        <v>44</v>
      </c>
      <c r="J42" s="344"/>
      <c r="K42" s="344"/>
      <c r="L42" s="346" t="s">
        <v>18</v>
      </c>
      <c r="M42" s="6"/>
      <c r="N42" s="28" t="s">
        <v>45</v>
      </c>
      <c r="O42" s="28"/>
      <c r="P42" s="28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</row>
    <row r="43" spans="1:190" s="7" customFormat="1" ht="18" hidden="1" customHeight="1" x14ac:dyDescent="0.25">
      <c r="A43" s="5"/>
      <c r="B43" s="336"/>
      <c r="C43" s="337"/>
      <c r="D43" s="337"/>
      <c r="E43" s="360"/>
      <c r="F43" s="360"/>
      <c r="G43" s="360"/>
      <c r="H43" s="360"/>
      <c r="I43" s="344"/>
      <c r="J43" s="344"/>
      <c r="K43" s="344"/>
      <c r="L43" s="346"/>
      <c r="M43" s="6"/>
      <c r="N43" s="28"/>
      <c r="O43" s="28"/>
      <c r="P43" s="28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</row>
    <row r="44" spans="1:190" s="7" customFormat="1" ht="18" customHeight="1" x14ac:dyDescent="0.25">
      <c r="A44" s="5"/>
      <c r="B44" s="336"/>
      <c r="C44" s="337"/>
      <c r="D44" s="337"/>
      <c r="E44" s="360"/>
      <c r="F44" s="360"/>
      <c r="G44" s="360"/>
      <c r="H44" s="360"/>
      <c r="I44" s="344"/>
      <c r="J44" s="344"/>
      <c r="K44" s="344"/>
      <c r="L44" s="346"/>
      <c r="M44" s="6"/>
      <c r="N44" s="28"/>
      <c r="O44" s="28"/>
      <c r="P44" s="28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</row>
    <row r="45" spans="1:190" s="7" customFormat="1" ht="16.350000000000001" hidden="1" customHeight="1" x14ac:dyDescent="0.25">
      <c r="A45" s="5"/>
      <c r="B45" s="336"/>
      <c r="C45" s="337"/>
      <c r="D45" s="337"/>
      <c r="E45" s="360"/>
      <c r="F45" s="360"/>
      <c r="G45" s="360"/>
      <c r="H45" s="360"/>
      <c r="I45" s="344"/>
      <c r="J45" s="344"/>
      <c r="K45" s="344"/>
      <c r="L45" s="346"/>
      <c r="M45" s="6"/>
      <c r="N45" s="28"/>
      <c r="O45" s="28"/>
      <c r="P45" s="28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</row>
    <row r="46" spans="1:190" s="7" customFormat="1" ht="16.350000000000001" customHeight="1" x14ac:dyDescent="0.25">
      <c r="A46" s="5"/>
      <c r="B46" s="338"/>
      <c r="C46" s="339"/>
      <c r="D46" s="339"/>
      <c r="E46" s="360"/>
      <c r="F46" s="360"/>
      <c r="G46" s="360"/>
      <c r="H46" s="360"/>
      <c r="I46" s="345"/>
      <c r="J46" s="345"/>
      <c r="K46" s="345"/>
      <c r="L46" s="347"/>
      <c r="M46" s="6"/>
      <c r="N46" s="28"/>
      <c r="O46" s="28"/>
      <c r="P46" s="28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</row>
    <row r="47" spans="1:190" s="7" customFormat="1" ht="33" customHeight="1" x14ac:dyDescent="0.25">
      <c r="A47" s="5"/>
      <c r="B47" s="18"/>
      <c r="C47" s="328"/>
      <c r="D47" s="328"/>
      <c r="E47" s="354"/>
      <c r="F47" s="355"/>
      <c r="G47" s="355"/>
      <c r="H47" s="356"/>
      <c r="I47" s="331" t="s">
        <v>8</v>
      </c>
      <c r="J47" s="331"/>
      <c r="K47" s="331"/>
      <c r="L47" s="20">
        <v>0</v>
      </c>
      <c r="M47" s="42">
        <v>0</v>
      </c>
      <c r="N47" s="28"/>
      <c r="O47" s="28"/>
      <c r="P47" s="2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</row>
    <row r="48" spans="1:190" s="7" customFormat="1" ht="16.5" customHeight="1" thickBot="1" x14ac:dyDescent="0.3">
      <c r="A48" s="5"/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4"/>
      <c r="M48" s="6"/>
      <c r="N48" s="28"/>
      <c r="O48" s="28"/>
      <c r="P48" s="28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</row>
    <row r="49" spans="1:190" ht="15.75" thickBot="1" x14ac:dyDescent="0.3"/>
    <row r="50" spans="1:190" s="7" customFormat="1" ht="59.1" customHeight="1" thickBot="1" x14ac:dyDescent="0.3">
      <c r="A50" s="5"/>
      <c r="B50" s="334" t="s">
        <v>46</v>
      </c>
      <c r="C50" s="335"/>
      <c r="D50" s="335"/>
      <c r="E50" s="340" t="s">
        <v>4</v>
      </c>
      <c r="F50" s="340"/>
      <c r="G50" s="295" t="s">
        <v>47</v>
      </c>
      <c r="H50" s="295" t="s">
        <v>5</v>
      </c>
      <c r="I50" s="301" t="s">
        <v>1</v>
      </c>
      <c r="J50" s="340" t="s">
        <v>13</v>
      </c>
      <c r="K50" s="340"/>
      <c r="L50" s="14" t="s">
        <v>14</v>
      </c>
      <c r="M50" s="6"/>
      <c r="N50" s="341" t="s">
        <v>33</v>
      </c>
      <c r="O50" s="342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</row>
    <row r="51" spans="1:190" s="7" customFormat="1" ht="21" hidden="1" customHeight="1" x14ac:dyDescent="0.25">
      <c r="A51" s="5"/>
      <c r="B51" s="336"/>
      <c r="C51" s="337"/>
      <c r="D51" s="337"/>
      <c r="E51" s="15"/>
      <c r="F51" s="15"/>
      <c r="G51" s="15"/>
      <c r="H51" s="343" t="s">
        <v>48</v>
      </c>
      <c r="I51" s="344" t="s">
        <v>17</v>
      </c>
      <c r="J51" s="296"/>
      <c r="K51" s="16"/>
      <c r="L51" s="346" t="s">
        <v>18</v>
      </c>
      <c r="M51" s="6"/>
      <c r="N51" s="348">
        <v>244021</v>
      </c>
      <c r="O51" s="34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</row>
    <row r="52" spans="1:190" s="7" customFormat="1" ht="18" hidden="1" customHeight="1" x14ac:dyDescent="0.25">
      <c r="A52" s="5"/>
      <c r="B52" s="336"/>
      <c r="C52" s="337"/>
      <c r="D52" s="337"/>
      <c r="E52" s="15"/>
      <c r="F52" s="15"/>
      <c r="G52" s="15"/>
      <c r="H52" s="343"/>
      <c r="I52" s="344"/>
      <c r="J52" s="296"/>
      <c r="K52" s="16"/>
      <c r="L52" s="346"/>
      <c r="M52" s="6"/>
      <c r="N52" s="350"/>
      <c r="O52" s="351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</row>
    <row r="53" spans="1:190" s="7" customFormat="1" ht="18" customHeight="1" x14ac:dyDescent="0.25">
      <c r="A53" s="5"/>
      <c r="B53" s="336"/>
      <c r="C53" s="337"/>
      <c r="D53" s="337"/>
      <c r="E53" s="344" t="s">
        <v>49</v>
      </c>
      <c r="F53" s="344"/>
      <c r="G53" s="344" t="s">
        <v>50</v>
      </c>
      <c r="H53" s="343"/>
      <c r="I53" s="344"/>
      <c r="J53" s="344" t="s">
        <v>21</v>
      </c>
      <c r="K53" s="344"/>
      <c r="L53" s="346"/>
      <c r="M53" s="6"/>
      <c r="N53" s="350"/>
      <c r="O53" s="351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</row>
    <row r="54" spans="1:190" s="7" customFormat="1" ht="16.350000000000001" customHeight="1" x14ac:dyDescent="0.25">
      <c r="A54" s="5"/>
      <c r="B54" s="336"/>
      <c r="C54" s="337"/>
      <c r="D54" s="337"/>
      <c r="E54" s="344"/>
      <c r="F54" s="344"/>
      <c r="G54" s="344"/>
      <c r="H54" s="343"/>
      <c r="I54" s="344"/>
      <c r="J54" s="344"/>
      <c r="K54" s="344"/>
      <c r="L54" s="346"/>
      <c r="M54" s="6"/>
      <c r="N54" s="350"/>
      <c r="O54" s="351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</row>
    <row r="55" spans="1:190" s="7" customFormat="1" ht="16.350000000000001" customHeight="1" x14ac:dyDescent="0.25">
      <c r="A55" s="5"/>
      <c r="B55" s="338"/>
      <c r="C55" s="339"/>
      <c r="D55" s="339"/>
      <c r="E55" s="344"/>
      <c r="F55" s="344"/>
      <c r="G55" s="344"/>
      <c r="H55" s="343"/>
      <c r="I55" s="345"/>
      <c r="J55" s="345"/>
      <c r="K55" s="345"/>
      <c r="L55" s="347"/>
      <c r="M55" s="6"/>
      <c r="N55" s="352"/>
      <c r="O55" s="353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</row>
    <row r="56" spans="1:190" s="7" customFormat="1" ht="23.45" customHeight="1" x14ac:dyDescent="0.25">
      <c r="A56" s="5"/>
      <c r="B56" s="18"/>
      <c r="C56" s="328"/>
      <c r="D56" s="328"/>
      <c r="E56" s="329"/>
      <c r="F56" s="330"/>
      <c r="G56" s="291"/>
      <c r="H56" s="19"/>
      <c r="I56" s="292" t="s">
        <v>8</v>
      </c>
      <c r="J56" s="331">
        <v>0</v>
      </c>
      <c r="K56" s="331"/>
      <c r="L56" s="20">
        <v>0</v>
      </c>
      <c r="M56" s="21">
        <v>0</v>
      </c>
      <c r="N56" s="332">
        <v>0</v>
      </c>
      <c r="O56" s="333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</row>
    <row r="57" spans="1:190" s="7" customFormat="1" ht="14.45" customHeight="1" thickBot="1" x14ac:dyDescent="0.3">
      <c r="A57" s="5"/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4"/>
      <c r="M57" s="6"/>
      <c r="N57" s="25"/>
      <c r="O57" s="26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</row>
    <row r="58" spans="1:190" ht="15.75" thickBot="1" x14ac:dyDescent="0.3"/>
    <row r="59" spans="1:190" s="7" customFormat="1" ht="59.45" customHeight="1" thickBot="1" x14ac:dyDescent="0.3">
      <c r="A59" s="5"/>
      <c r="B59" s="334" t="s">
        <v>51</v>
      </c>
      <c r="C59" s="335"/>
      <c r="D59" s="335"/>
      <c r="E59" s="340" t="s">
        <v>4</v>
      </c>
      <c r="F59" s="340"/>
      <c r="G59" s="295" t="s">
        <v>47</v>
      </c>
      <c r="H59" s="295" t="s">
        <v>5</v>
      </c>
      <c r="I59" s="295" t="s">
        <v>1</v>
      </c>
      <c r="J59" s="340" t="s">
        <v>13</v>
      </c>
      <c r="K59" s="340"/>
      <c r="L59" s="14" t="s">
        <v>14</v>
      </c>
      <c r="M59" s="6"/>
      <c r="N59" s="341" t="s">
        <v>33</v>
      </c>
      <c r="O59" s="342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</row>
    <row r="60" spans="1:190" s="7" customFormat="1" ht="21" hidden="1" customHeight="1" x14ac:dyDescent="0.25">
      <c r="A60" s="5"/>
      <c r="B60" s="336"/>
      <c r="C60" s="337"/>
      <c r="D60" s="337"/>
      <c r="E60" s="15"/>
      <c r="F60" s="15"/>
      <c r="G60" s="15"/>
      <c r="H60" s="343" t="s">
        <v>52</v>
      </c>
      <c r="I60" s="344" t="s">
        <v>17</v>
      </c>
      <c r="J60" s="296"/>
      <c r="K60" s="16"/>
      <c r="L60" s="346" t="s">
        <v>18</v>
      </c>
      <c r="M60" s="6"/>
      <c r="N60" s="348">
        <v>244021</v>
      </c>
      <c r="O60" s="349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</row>
    <row r="61" spans="1:190" s="7" customFormat="1" ht="18" hidden="1" customHeight="1" x14ac:dyDescent="0.25">
      <c r="A61" s="5"/>
      <c r="B61" s="336"/>
      <c r="C61" s="337"/>
      <c r="D61" s="337"/>
      <c r="E61" s="15"/>
      <c r="F61" s="15"/>
      <c r="G61" s="15"/>
      <c r="H61" s="343"/>
      <c r="I61" s="344"/>
      <c r="J61" s="296"/>
      <c r="K61" s="16"/>
      <c r="L61" s="346"/>
      <c r="M61" s="6"/>
      <c r="N61" s="350"/>
      <c r="O61" s="351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</row>
    <row r="62" spans="1:190" s="7" customFormat="1" ht="18" customHeight="1" x14ac:dyDescent="0.25">
      <c r="A62" s="5"/>
      <c r="B62" s="336"/>
      <c r="C62" s="337"/>
      <c r="D62" s="337"/>
      <c r="E62" s="344" t="s">
        <v>53</v>
      </c>
      <c r="F62" s="344"/>
      <c r="G62" s="344" t="s">
        <v>50</v>
      </c>
      <c r="H62" s="343"/>
      <c r="I62" s="344"/>
      <c r="J62" s="344" t="s">
        <v>21</v>
      </c>
      <c r="K62" s="344"/>
      <c r="L62" s="346"/>
      <c r="M62" s="6"/>
      <c r="N62" s="350"/>
      <c r="O62" s="351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</row>
    <row r="63" spans="1:190" s="7" customFormat="1" ht="16.350000000000001" customHeight="1" x14ac:dyDescent="0.25">
      <c r="A63" s="5"/>
      <c r="B63" s="336"/>
      <c r="C63" s="337"/>
      <c r="D63" s="337"/>
      <c r="E63" s="344"/>
      <c r="F63" s="344"/>
      <c r="G63" s="344"/>
      <c r="H63" s="343"/>
      <c r="I63" s="344"/>
      <c r="J63" s="344"/>
      <c r="K63" s="344"/>
      <c r="L63" s="346"/>
      <c r="M63" s="6"/>
      <c r="N63" s="350"/>
      <c r="O63" s="351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</row>
    <row r="64" spans="1:190" s="7" customFormat="1" ht="15.95" customHeight="1" x14ac:dyDescent="0.25">
      <c r="A64" s="5"/>
      <c r="B64" s="338"/>
      <c r="C64" s="339"/>
      <c r="D64" s="339"/>
      <c r="E64" s="344"/>
      <c r="F64" s="344"/>
      <c r="G64" s="344"/>
      <c r="H64" s="343"/>
      <c r="I64" s="345"/>
      <c r="J64" s="345"/>
      <c r="K64" s="345"/>
      <c r="L64" s="347"/>
      <c r="M64" s="6"/>
      <c r="N64" s="352"/>
      <c r="O64" s="353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</row>
    <row r="65" spans="1:190" s="7" customFormat="1" ht="23.45" customHeight="1" x14ac:dyDescent="0.25">
      <c r="A65" s="5"/>
      <c r="B65" s="18"/>
      <c r="C65" s="328"/>
      <c r="D65" s="328"/>
      <c r="E65" s="329"/>
      <c r="F65" s="330"/>
      <c r="G65" s="291"/>
      <c r="H65" s="19"/>
      <c r="I65" s="292" t="s">
        <v>8</v>
      </c>
      <c r="J65" s="331">
        <v>0</v>
      </c>
      <c r="K65" s="331"/>
      <c r="L65" s="20">
        <v>0</v>
      </c>
      <c r="M65" s="21">
        <v>0</v>
      </c>
      <c r="N65" s="332">
        <v>0</v>
      </c>
      <c r="O65" s="333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</row>
    <row r="66" spans="1:190" s="7" customFormat="1" ht="15.95" customHeight="1" thickBot="1" x14ac:dyDescent="0.3">
      <c r="A66" s="5"/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4"/>
      <c r="M66" s="6"/>
      <c r="N66" s="25"/>
      <c r="O66" s="26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</row>
    <row r="67" spans="1:190" ht="15.95" customHeight="1" x14ac:dyDescent="0.25"/>
    <row r="68" spans="1:190" ht="15.95" customHeight="1" x14ac:dyDescent="0.25">
      <c r="C68" s="5"/>
      <c r="D68" s="5"/>
      <c r="E68" s="5"/>
      <c r="F68" s="5"/>
      <c r="G68" s="5"/>
      <c r="M68" s="5"/>
    </row>
    <row r="69" spans="1:190" ht="15.95" customHeight="1" x14ac:dyDescent="0.25">
      <c r="C69" s="5"/>
      <c r="D69" s="5"/>
      <c r="E69" s="5"/>
      <c r="F69" s="5"/>
      <c r="G69" s="5"/>
      <c r="M69" s="5"/>
    </row>
    <row r="70" spans="1:190" ht="15.95" customHeight="1" x14ac:dyDescent="0.25">
      <c r="C70" s="5"/>
      <c r="D70" s="5"/>
      <c r="E70" s="5"/>
      <c r="F70" s="5"/>
      <c r="G70" s="5"/>
      <c r="M70" s="5"/>
    </row>
    <row r="71" spans="1:190" ht="15.95" customHeight="1" x14ac:dyDescent="0.25">
      <c r="C71" s="5"/>
      <c r="D71" s="5"/>
      <c r="E71" s="5"/>
      <c r="F71" s="5"/>
      <c r="G71" s="5"/>
      <c r="M71" s="5"/>
    </row>
    <row r="72" spans="1:190" ht="15.95" customHeight="1" x14ac:dyDescent="0.25">
      <c r="C72" s="5"/>
      <c r="D72" s="5"/>
      <c r="E72" s="5"/>
      <c r="F72" s="5"/>
      <c r="G72" s="5"/>
      <c r="M72" s="5"/>
    </row>
    <row r="73" spans="1:190" ht="15.95" customHeight="1" x14ac:dyDescent="0.25">
      <c r="C73" s="5"/>
      <c r="D73" s="5"/>
      <c r="E73" s="5"/>
      <c r="F73" s="5"/>
      <c r="G73" s="5"/>
      <c r="M73" s="5"/>
    </row>
    <row r="74" spans="1:190" ht="15.95" customHeight="1" x14ac:dyDescent="0.25">
      <c r="C74" s="5"/>
      <c r="D74" s="5"/>
      <c r="E74" s="5"/>
      <c r="F74" s="5"/>
      <c r="G74" s="5"/>
      <c r="M74" s="5"/>
    </row>
    <row r="75" spans="1:190" ht="15.95" customHeight="1" x14ac:dyDescent="0.25"/>
    <row r="76" spans="1:190" ht="15.95" customHeight="1" x14ac:dyDescent="0.25"/>
    <row r="77" spans="1:190" ht="15.95" customHeight="1" x14ac:dyDescent="0.25"/>
    <row r="78" spans="1:190" ht="15.95" customHeight="1" x14ac:dyDescent="0.25"/>
    <row r="79" spans="1:190" ht="15.95" customHeight="1" x14ac:dyDescent="0.25"/>
    <row r="80" spans="1:19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</sheetData>
  <mergeCells count="91">
    <mergeCell ref="C5:E5"/>
    <mergeCell ref="G5:N5"/>
    <mergeCell ref="B1:C1"/>
    <mergeCell ref="B2:O2"/>
    <mergeCell ref="C3:E3"/>
    <mergeCell ref="G3:N3"/>
    <mergeCell ref="B4:O4"/>
    <mergeCell ref="L20:L24"/>
    <mergeCell ref="E22:H24"/>
    <mergeCell ref="B6:O6"/>
    <mergeCell ref="B8:O8"/>
    <mergeCell ref="B10:D15"/>
    <mergeCell ref="N10:O10"/>
    <mergeCell ref="H11:H15"/>
    <mergeCell ref="I11:I15"/>
    <mergeCell ref="L11:L15"/>
    <mergeCell ref="N11:N15"/>
    <mergeCell ref="E13:E15"/>
    <mergeCell ref="F13:F15"/>
    <mergeCell ref="O13:O15"/>
    <mergeCell ref="B28:D33"/>
    <mergeCell ref="E28:G28"/>
    <mergeCell ref="J28:K28"/>
    <mergeCell ref="G13:G15"/>
    <mergeCell ref="J13:J15"/>
    <mergeCell ref="K13:K15"/>
    <mergeCell ref="I22:I24"/>
    <mergeCell ref="J22:K24"/>
    <mergeCell ref="C25:D25"/>
    <mergeCell ref="E25:H25"/>
    <mergeCell ref="J25:K25"/>
    <mergeCell ref="C16:D16"/>
    <mergeCell ref="B19:D24"/>
    <mergeCell ref="E19:H19"/>
    <mergeCell ref="J19:K19"/>
    <mergeCell ref="E36:G36"/>
    <mergeCell ref="J36:K36"/>
    <mergeCell ref="N36:O36"/>
    <mergeCell ref="N28:O28"/>
    <mergeCell ref="E29:G33"/>
    <mergeCell ref="H29:H33"/>
    <mergeCell ref="I29:I33"/>
    <mergeCell ref="L29:L33"/>
    <mergeCell ref="N29:O33"/>
    <mergeCell ref="J31:K33"/>
    <mergeCell ref="C34:D34"/>
    <mergeCell ref="E34:G34"/>
    <mergeCell ref="J34:K34"/>
    <mergeCell ref="N34:O34"/>
    <mergeCell ref="C35:D35"/>
    <mergeCell ref="J39:K39"/>
    <mergeCell ref="N39:O39"/>
    <mergeCell ref="B41:D46"/>
    <mergeCell ref="E41:H41"/>
    <mergeCell ref="I41:K41"/>
    <mergeCell ref="E42:H46"/>
    <mergeCell ref="I42:K46"/>
    <mergeCell ref="L42:L46"/>
    <mergeCell ref="C47:D47"/>
    <mergeCell ref="E47:H47"/>
    <mergeCell ref="I47:K47"/>
    <mergeCell ref="B50:D55"/>
    <mergeCell ref="E50:F50"/>
    <mergeCell ref="J50:K50"/>
    <mergeCell ref="E62:F64"/>
    <mergeCell ref="G62:G64"/>
    <mergeCell ref="J62:K64"/>
    <mergeCell ref="N50:O50"/>
    <mergeCell ref="H51:H55"/>
    <mergeCell ref="I51:I55"/>
    <mergeCell ref="L51:L55"/>
    <mergeCell ref="N51:O55"/>
    <mergeCell ref="E53:F55"/>
    <mergeCell ref="G53:G55"/>
    <mergeCell ref="J53:K55"/>
    <mergeCell ref="C65:D65"/>
    <mergeCell ref="E65:F65"/>
    <mergeCell ref="J65:K65"/>
    <mergeCell ref="N65:O65"/>
    <mergeCell ref="C56:D56"/>
    <mergeCell ref="E56:F56"/>
    <mergeCell ref="J56:K56"/>
    <mergeCell ref="N56:O56"/>
    <mergeCell ref="B59:D64"/>
    <mergeCell ref="E59:F59"/>
    <mergeCell ref="J59:K59"/>
    <mergeCell ref="N59:O59"/>
    <mergeCell ref="H60:H64"/>
    <mergeCell ref="I60:I64"/>
    <mergeCell ref="L60:L64"/>
    <mergeCell ref="N60:O64"/>
  </mergeCells>
  <conditionalFormatting sqref="J39:K39">
    <cfRule type="cellIs" dxfId="0" priority="1" operator="greaterThan">
      <formula>120</formula>
    </cfRule>
  </conditionalFormatting>
  <dataValidations count="2">
    <dataValidation type="decimal" allowBlank="1" showInputMessage="1" showErrorMessage="1" sqref="H16" xr:uid="{5F4D69E8-6741-4034-A2B5-1484662F9A64}">
      <formula1>12</formula1>
      <formula2>36</formula2>
    </dataValidation>
    <dataValidation type="decimal" allowBlank="1" showInputMessage="1" showErrorMessage="1" sqref="H34 H36" xr:uid="{CBC478C3-75B6-49AC-9167-FE4AA343410F}">
      <formula1>0</formula1>
      <formula2>6</formula2>
    </dataValidation>
  </dataValidations>
  <hyperlinks>
    <hyperlink ref="B1:C1" location="Úvod!A1" display="zpět na úvodní stránku" xr:uid="{6D542EFE-BBCE-412C-A51A-CE4AF545735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Instrukce</vt:lpstr>
      <vt:lpstr>Rozpočet NG</vt:lpstr>
      <vt:lpstr>Tarifní třídy - Mediány</vt:lpstr>
      <vt:lpstr>Kalkulačka žádost o NG</vt:lpstr>
      <vt:lpstr>'Rozpočet NG'!Oblast_tisku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Margutti Hana</dc:creator>
  <cp:lastModifiedBy>Margutti Hana</cp:lastModifiedBy>
  <cp:lastPrinted>2026-02-03T21:14:15Z</cp:lastPrinted>
  <dcterms:created xsi:type="dcterms:W3CDTF">2026-01-23T12:00:55Z</dcterms:created>
  <dcterms:modified xsi:type="dcterms:W3CDTF">2026-04-09T11:56:39Z</dcterms:modified>
</cp:coreProperties>
</file>