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p.msmt.cz/Odbor 44/OP JAK/02_Vyzvy_a_hmg_vyzev/02_01_Vyzvy_P1/Návraty/13_Prilohy ZoR_ZoP/"/>
    </mc:Choice>
  </mc:AlternateContent>
  <xr:revisionPtr revIDLastSave="0" documentId="13_ncr:1_{7A905708-1E7D-4D67-8AE3-73186D1908C2}" xr6:coauthVersionLast="47" xr6:coauthVersionMax="47" xr10:uidLastSave="{00000000-0000-0000-0000-000000000000}"/>
  <workbookProtection workbookAlgorithmName="SHA-512" workbookHashValue="qZYJiolDj32y1drVOclu1dyLz/5oDumVTSJgka5CiZ/J3c+X5COLf1eirBteTwY6q/5ady29JXgPdkcrnDdSXA==" workbookSaltValue="UmesAhMUNoR6KWsoaFCKgQ==" workbookSpinCount="100000" lockStructure="1"/>
  <bookViews>
    <workbookView xWindow="-110" yWindow="-110" windowWidth="19420" windowHeight="10300" tabRatio="776" activeTab="1" xr2:uid="{1C7E12FD-CFF1-49CC-A69E-0496B732C9A3}"/>
  </bookViews>
  <sheets>
    <sheet name="Instrukce" sheetId="21" r:id="rId1"/>
    <sheet name="Úvod" sheetId="8" r:id="rId2"/>
    <sheet name="Přehled" sheetId="10" r:id="rId3"/>
    <sheet name="Realizace návratového grantu" sheetId="3" r:id="rId4"/>
    <sheet name="Evidence změn JN" sheetId="22" r:id="rId5"/>
    <sheet name="Podpůrná data" sheetId="4" state="hidden" r:id="rId6"/>
  </sheets>
  <definedNames>
    <definedName name="_xlnm._FilterDatabase" localSheetId="5" hidden="1">'Podpůrná data'!$A$241:$B$367</definedName>
    <definedName name="_Hlk98419294" localSheetId="1">Úvod!$E$1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60" i="3" l="1"/>
  <c r="D106" i="10"/>
  <c r="C5" i="3" l="1"/>
  <c r="P17" i="3" l="1"/>
  <c r="BS28" i="3"/>
  <c r="BR28" i="3"/>
  <c r="BQ28" i="3"/>
  <c r="BP28" i="3"/>
  <c r="BO28" i="3"/>
  <c r="D30" i="10" l="1"/>
  <c r="D31" i="10"/>
  <c r="D32" i="10"/>
  <c r="D33" i="10"/>
  <c r="D34" i="10"/>
  <c r="D35" i="10"/>
  <c r="D36" i="10"/>
  <c r="D29" i="10"/>
  <c r="C33" i="10"/>
  <c r="C34" i="10"/>
  <c r="C35" i="10"/>
  <c r="C36" i="10"/>
  <c r="C29" i="10"/>
  <c r="D25" i="10"/>
  <c r="D26" i="10"/>
  <c r="D24" i="10"/>
  <c r="C26" i="10"/>
  <c r="C24" i="10"/>
  <c r="BE228" i="3"/>
  <c r="BE111" i="3"/>
  <c r="D21" i="10"/>
  <c r="D19" i="10"/>
  <c r="BS227" i="3"/>
  <c r="BR227" i="3"/>
  <c r="BQ227" i="3"/>
  <c r="BP227" i="3"/>
  <c r="BO227" i="3"/>
  <c r="BN227" i="3"/>
  <c r="BM227" i="3"/>
  <c r="BL227" i="3"/>
  <c r="BK227" i="3"/>
  <c r="BJ227" i="3"/>
  <c r="BI227" i="3"/>
  <c r="BH227" i="3"/>
  <c r="BS216" i="3"/>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S150" i="3"/>
  <c r="BR150" i="3"/>
  <c r="BQ150" i="3"/>
  <c r="BP150" i="3"/>
  <c r="BO150" i="3"/>
  <c r="BN150" i="3"/>
  <c r="BM150" i="3"/>
  <c r="BS139" i="3"/>
  <c r="BR139" i="3"/>
  <c r="BQ139" i="3"/>
  <c r="BP139" i="3"/>
  <c r="BO139" i="3"/>
  <c r="BS128" i="3"/>
  <c r="BR128" i="3"/>
  <c r="BQ128" i="3"/>
  <c r="BP128" i="3"/>
  <c r="BO128" i="3"/>
  <c r="BS110" i="3"/>
  <c r="BR110" i="3"/>
  <c r="BQ110" i="3"/>
  <c r="BP110" i="3"/>
  <c r="BO110" i="3"/>
  <c r="BN110" i="3"/>
  <c r="BM110" i="3"/>
  <c r="BS99" i="3"/>
  <c r="BR99" i="3"/>
  <c r="BQ99" i="3"/>
  <c r="BP99" i="3"/>
  <c r="BO99" i="3"/>
  <c r="BN99" i="3"/>
  <c r="BS88" i="3"/>
  <c r="BR88" i="3"/>
  <c r="BQ88" i="3"/>
  <c r="BP88" i="3"/>
  <c r="BO88" i="3"/>
  <c r="BN88" i="3"/>
  <c r="BM88" i="3"/>
  <c r="BS71" i="3"/>
  <c r="BR71" i="3"/>
  <c r="BQ71" i="3"/>
  <c r="BP71" i="3"/>
  <c r="BO71" i="3"/>
  <c r="BN71" i="3"/>
  <c r="BM71" i="3"/>
  <c r="BS39" i="3"/>
  <c r="BR39" i="3"/>
  <c r="BQ39" i="3"/>
  <c r="BP39" i="3"/>
  <c r="BO39" i="3"/>
  <c r="BS27" i="3"/>
  <c r="BR27" i="3"/>
  <c r="BQ27" i="3"/>
  <c r="BP27" i="3"/>
  <c r="BO27" i="3"/>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7" i="10"/>
  <c r="C98" i="10"/>
  <c r="C99" i="10"/>
  <c r="C100" i="10"/>
  <c r="C102" i="10"/>
  <c r="C103" i="10"/>
  <c r="C104" i="10"/>
  <c r="C105" i="10"/>
  <c r="C107" i="10"/>
  <c r="C108" i="10"/>
  <c r="C109" i="10"/>
  <c r="C110" i="10"/>
  <c r="C111"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C60" i="3" s="1"/>
  <c r="AD49" i="3"/>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AD60" i="3" l="1"/>
  <c r="AL60" i="3"/>
  <c r="AK60" i="3"/>
  <c r="BB60" i="3"/>
  <c r="BA60" i="3"/>
  <c r="Z60" i="3"/>
  <c r="AT60" i="3"/>
  <c r="AS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Z70" i="3" l="1"/>
  <c r="Z71" i="3" s="1"/>
  <c r="Y70" i="3"/>
  <c r="Y71" i="3" s="1"/>
  <c r="S138" i="3"/>
  <c r="S134" i="3"/>
  <c r="T83" i="3"/>
  <c r="BK71" i="3"/>
  <c r="BL71" i="3"/>
  <c r="BJ71"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110" i="3" l="1"/>
  <c r="S136" i="3"/>
  <c r="S99" i="3"/>
  <c r="S88" i="3"/>
  <c r="T145" i="3"/>
  <c r="U145" i="3" s="1"/>
  <c r="T134" i="3"/>
  <c r="U94" i="3"/>
  <c r="V94" i="3" s="1"/>
  <c r="U83" i="3"/>
  <c r="F4" i="4"/>
  <c r="H18" i="3" s="1"/>
  <c r="G4" i="4"/>
  <c r="F5" i="4"/>
  <c r="G5" i="4"/>
  <c r="P67" i="3"/>
  <c r="Q67" i="3" s="1"/>
  <c r="F7" i="4"/>
  <c r="P35" i="3"/>
  <c r="Q35" i="3" s="1"/>
  <c r="I36" i="3"/>
  <c r="I23" i="8"/>
  <c r="U133" i="3"/>
  <c r="U135" i="3" s="1"/>
  <c r="W71" i="3"/>
  <c r="X71" i="3"/>
  <c r="AA71" i="3"/>
  <c r="AB71" i="3"/>
  <c r="BI71" i="3" s="1"/>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J18" i="3" l="1"/>
  <c r="V145" i="3"/>
  <c r="U134" i="3"/>
  <c r="U105" i="3"/>
  <c r="V105" i="3" s="1"/>
  <c r="C11" i="10"/>
  <c r="I18" i="3"/>
  <c r="C15" i="10" s="1"/>
  <c r="H119" i="3"/>
  <c r="T227" i="3" s="1"/>
  <c r="I27" i="8"/>
  <c r="BD65" i="3"/>
  <c r="V133" i="3"/>
  <c r="W133" i="3" s="1"/>
  <c r="BH71" i="3"/>
  <c r="C9" i="10"/>
  <c r="V76" i="3"/>
  <c r="T171" i="3"/>
  <c r="T182" i="3"/>
  <c r="T183" i="3" s="1"/>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U124" i="3"/>
  <c r="V82" i="3"/>
  <c r="V83" i="3" s="1"/>
  <c r="U95" i="3"/>
  <c r="V95" i="3" s="1"/>
  <c r="X103" i="3"/>
  <c r="W104" i="3"/>
  <c r="U106" i="3"/>
  <c r="X92" i="3"/>
  <c r="W93" i="3"/>
  <c r="W94" i="3" s="1"/>
  <c r="X74" i="3"/>
  <c r="W76" i="3"/>
  <c r="X81" i="3"/>
  <c r="U57" i="3"/>
  <c r="V37" i="3"/>
  <c r="W37" i="3" s="1"/>
  <c r="W42" i="3"/>
  <c r="V45" i="3"/>
  <c r="V43" i="3" s="1"/>
  <c r="V44" i="3"/>
  <c r="T205" i="3" l="1"/>
  <c r="J119" i="3"/>
  <c r="S128" i="3"/>
  <c r="S227" i="3"/>
  <c r="S194" i="3"/>
  <c r="S216" i="3"/>
  <c r="S161" i="3"/>
  <c r="S150" i="3"/>
  <c r="S172" i="3"/>
  <c r="S139" i="3"/>
  <c r="S183" i="3"/>
  <c r="S205" i="3"/>
  <c r="T194" i="3"/>
  <c r="T172" i="3"/>
  <c r="T216"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I57" i="3" l="1"/>
  <c r="AJ56" i="3" s="1"/>
  <c r="AJ60" i="3" s="1"/>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J57" i="3" l="1"/>
  <c r="AK57" i="3" s="1"/>
  <c r="AL57" i="3" s="1"/>
  <c r="AM57" i="3" s="1"/>
  <c r="AN57" i="3" s="1"/>
  <c r="AO57" i="3" s="1"/>
  <c r="AP57" i="3" s="1"/>
  <c r="AQ57" i="3" s="1"/>
  <c r="AR57" i="3" s="1"/>
  <c r="AS57" i="3" s="1"/>
  <c r="AT57" i="3" s="1"/>
  <c r="AU57" i="3" s="1"/>
  <c r="AV57" i="3" s="1"/>
  <c r="AW57" i="3" s="1"/>
  <c r="AX57" i="3" s="1"/>
  <c r="AY57" i="3" s="1"/>
  <c r="AZ57" i="3" s="1"/>
  <c r="BA57" i="3" s="1"/>
  <c r="BB57" i="3" s="1"/>
  <c r="AA105" i="3"/>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6" i="10"/>
  <c r="C48" i="10"/>
  <c r="C40"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C45"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J47" i="3" s="1"/>
  <c r="Y65" i="3"/>
  <c r="Y66" i="3"/>
  <c r="Y64" i="3" s="1"/>
  <c r="W39" i="3"/>
  <c r="AA63" i="3"/>
  <c r="Z65" i="3"/>
  <c r="Y34" i="3"/>
  <c r="Y32" i="3" s="1"/>
  <c r="Y33" i="3"/>
  <c r="Z31" i="3"/>
  <c r="P53" i="3" l="1"/>
  <c r="Q53" i="3" s="1"/>
  <c r="L53" i="3"/>
  <c r="C101" i="10" s="1"/>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77" i="10" l="1"/>
  <c r="C72" i="10"/>
  <c r="AN180" i="3"/>
  <c r="AO180" i="3" s="1"/>
  <c r="BD47" i="3"/>
  <c r="BD60" i="3" s="1"/>
  <c r="BR58" i="3"/>
  <c r="BJ58" i="3"/>
  <c r="BL58" i="3"/>
  <c r="BQ58" i="3"/>
  <c r="BI58" i="3"/>
  <c r="BP58" i="3"/>
  <c r="BH58" i="3"/>
  <c r="BO58" i="3"/>
  <c r="BS58" i="3"/>
  <c r="BN58" i="3"/>
  <c r="BM58" i="3"/>
  <c r="BK58" i="3"/>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AR45" i="3"/>
  <c r="AR43" i="3" s="1"/>
  <c r="AR44" i="3"/>
  <c r="AS42" i="3"/>
  <c r="AA66" i="3"/>
  <c r="AA64" i="3" s="1"/>
  <c r="Y39" i="3"/>
  <c r="AB65" i="3"/>
  <c r="AC63" i="3"/>
  <c r="AA34" i="3"/>
  <c r="AA32" i="3" s="1"/>
  <c r="AA33" i="3"/>
  <c r="AB31" i="3"/>
  <c r="C96" i="10" l="1"/>
  <c r="C112" i="10"/>
  <c r="C106" i="10"/>
  <c r="C54" i="10"/>
  <c r="C47" i="10"/>
  <c r="C49" i="10"/>
  <c r="L60" i="3"/>
  <c r="M7" i="3"/>
  <c r="C21" i="10" s="1"/>
  <c r="Q46" i="3"/>
  <c r="BQ51" i="3" s="1"/>
  <c r="BQ60" i="3" s="1"/>
  <c r="O10" i="10"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R51" i="3" l="1"/>
  <c r="BR60" i="3" s="1"/>
  <c r="P10" i="10" s="1"/>
  <c r="BL51" i="3"/>
  <c r="BL60" i="3" s="1"/>
  <c r="J10" i="10" s="1"/>
  <c r="BO51" i="3"/>
  <c r="BO60" i="3" s="1"/>
  <c r="M10" i="10" s="1"/>
  <c r="BK51" i="3"/>
  <c r="BK60" i="3" s="1"/>
  <c r="I10" i="10" s="1"/>
  <c r="BH51" i="3"/>
  <c r="BH60" i="3" s="1"/>
  <c r="F10" i="10" s="1"/>
  <c r="BM51" i="3"/>
  <c r="BM60" i="3" s="1"/>
  <c r="K10" i="10" s="1"/>
  <c r="BI51" i="3"/>
  <c r="BI60" i="3" s="1"/>
  <c r="G10" i="10" s="1"/>
  <c r="BS51" i="3"/>
  <c r="BS60" i="3" s="1"/>
  <c r="Q10" i="10" s="1"/>
  <c r="BP51" i="3"/>
  <c r="BP60" i="3" s="1"/>
  <c r="N10" i="10" s="1"/>
  <c r="BJ51" i="3"/>
  <c r="BJ60" i="3" s="1"/>
  <c r="H10" i="10" s="1"/>
  <c r="BN51" i="3"/>
  <c r="BN60" i="3" s="1"/>
  <c r="L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24" i="3" l="1"/>
  <c r="AU226" i="3" s="1"/>
  <c r="AU227" i="3" s="1"/>
  <c r="AT202" i="3"/>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BD206" i="3" s="1"/>
  <c r="AZ180" i="3"/>
  <c r="BA182" i="3" s="1"/>
  <c r="BA183" i="3" s="1"/>
  <c r="AZ202" i="3"/>
  <c r="BA204" i="3" s="1"/>
  <c r="BA205" i="3" s="1"/>
  <c r="BB213"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C173" i="3"/>
  <c r="BB183" i="3"/>
  <c r="BD173" i="3"/>
  <c r="BB180" i="3"/>
  <c r="BD195" i="3"/>
  <c r="BB202" i="3"/>
  <c r="AP66" i="3"/>
  <c r="AP64" i="3" s="1"/>
  <c r="BA169" i="3"/>
  <c r="BB171" i="3" s="1"/>
  <c r="AZ191" i="3"/>
  <c r="BA193" i="3" s="1"/>
  <c r="BA194" i="3" s="1"/>
  <c r="AK39" i="3"/>
  <c r="AQ65" i="3"/>
  <c r="AR63" i="3"/>
  <c r="AP34" i="3"/>
  <c r="AP32" i="3" s="1"/>
  <c r="AP33" i="3"/>
  <c r="AQ31" i="3"/>
  <c r="BC162" i="3" l="1"/>
  <c r="BB172" i="3"/>
  <c r="BK39" i="3"/>
  <c r="AQ66" i="3"/>
  <c r="AQ64" i="3" s="1"/>
  <c r="BD162" i="3"/>
  <c r="BB169" i="3"/>
  <c r="BA191" i="3"/>
  <c r="BB193" i="3" s="1"/>
  <c r="BB194" i="3" s="1"/>
  <c r="AL39" i="3"/>
  <c r="AR65" i="3"/>
  <c r="AS63" i="3"/>
  <c r="AQ34" i="3"/>
  <c r="AQ32" i="3" s="1"/>
  <c r="AQ33" i="3"/>
  <c r="AR31" i="3"/>
  <c r="AR66" i="3" l="1"/>
  <c r="AR64" i="3" s="1"/>
  <c r="BD184" i="3"/>
  <c r="BC184" i="3"/>
  <c r="BB191" i="3"/>
  <c r="AM39" i="3"/>
  <c r="BM39" i="3" s="1"/>
  <c r="K9" i="10" s="1"/>
  <c r="AT63" i="3"/>
  <c r="AS65" i="3"/>
  <c r="AR34" i="3"/>
  <c r="AR32" i="3" s="1"/>
  <c r="AR33" i="3"/>
  <c r="AS31" i="3"/>
  <c r="AS66" i="3" l="1"/>
  <c r="AS64" i="3" s="1"/>
  <c r="AN39" i="3"/>
  <c r="AU63" i="3"/>
  <c r="AT65" i="3"/>
  <c r="AS34" i="3"/>
  <c r="AS32" i="3" s="1"/>
  <c r="AS33" i="3"/>
  <c r="AT31" i="3"/>
  <c r="AT66" i="3" l="1"/>
  <c r="AT64" i="3" s="1"/>
  <c r="AO39" i="3"/>
  <c r="BL39" i="3" s="1"/>
  <c r="AU65" i="3"/>
  <c r="AV63" i="3"/>
  <c r="AT34" i="3"/>
  <c r="AT32" i="3" s="1"/>
  <c r="AT33" i="3"/>
  <c r="AU31" i="3"/>
  <c r="J9" i="10" l="1"/>
  <c r="AU66" i="3"/>
  <c r="AU64" i="3" s="1"/>
  <c r="AP39" i="3"/>
  <c r="AV65" i="3"/>
  <c r="AW63" i="3"/>
  <c r="AU34" i="3"/>
  <c r="AU32" i="3" s="1"/>
  <c r="AU33" i="3"/>
  <c r="AV31" i="3"/>
  <c r="I9" i="10" l="1"/>
  <c r="BN39" i="3"/>
  <c r="L9" i="10" s="1"/>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l="1"/>
  <c r="F9" i="10" s="1"/>
  <c r="BI39" i="3"/>
  <c r="G9" i="10" s="1"/>
  <c r="BJ39" i="3"/>
  <c r="H9" i="10" s="1"/>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3" i="3" s="1"/>
  <c r="AQ21" i="3"/>
  <c r="AV13" i="3"/>
  <c r="AU15" i="3"/>
  <c r="AR20" i="3"/>
  <c r="AP16" i="3"/>
  <c r="AP14" i="3" s="1"/>
  <c r="AR21" i="3" l="1"/>
  <c r="AW13" i="3"/>
  <c r="AV15" i="3"/>
  <c r="AR23"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M18" i="3"/>
  <c r="M5" i="3" s="1"/>
  <c r="C20" i="10" s="1"/>
  <c r="K18" i="3"/>
  <c r="T158" i="3"/>
  <c r="U160" i="3" s="1"/>
  <c r="U161" i="3" s="1"/>
  <c r="T125" i="3"/>
  <c r="U127" i="3" s="1"/>
  <c r="U128" i="3" s="1"/>
  <c r="T109" i="3"/>
  <c r="T110" i="3" s="1"/>
  <c r="T147" i="3"/>
  <c r="U149" i="3" s="1"/>
  <c r="U150" i="3" s="1"/>
  <c r="C12" i="10"/>
  <c r="I29" i="8"/>
  <c r="K79" i="3"/>
  <c r="T28" i="3" l="1"/>
  <c r="T27" i="3"/>
  <c r="C31" i="10"/>
  <c r="C32" i="10"/>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V28" i="3" l="1"/>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Z28" i="3" l="1"/>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BI128" i="3"/>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AF127" i="3"/>
  <c r="AF128" i="3" s="1"/>
  <c r="AF160" i="3"/>
  <c r="AF149" i="3"/>
  <c r="AF150" i="3" s="1"/>
  <c r="AE98" i="3"/>
  <c r="AE99" i="3" s="1"/>
  <c r="AF158" i="3" l="1"/>
  <c r="AG160" i="3" s="1"/>
  <c r="AG161" i="3" s="1"/>
  <c r="AF161" i="3"/>
  <c r="AE28" i="3"/>
  <c r="AE27" i="3"/>
  <c r="AE85" i="3"/>
  <c r="AE24" i="3"/>
  <c r="AF136" i="3"/>
  <c r="AG138" i="3" s="1"/>
  <c r="AG139" i="3" s="1"/>
  <c r="AE107" i="3"/>
  <c r="AF125" i="3"/>
  <c r="AG127" i="3" s="1"/>
  <c r="AG128" i="3" s="1"/>
  <c r="AF147" i="3"/>
  <c r="AG149" i="3" s="1"/>
  <c r="AG150" i="3" s="1"/>
  <c r="AE96" i="3"/>
  <c r="AF98" i="3" s="1"/>
  <c r="AF99" i="3" s="1"/>
  <c r="AG158" i="3"/>
  <c r="AH160" i="3" s="1"/>
  <c r="AH161"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H125" i="3"/>
  <c r="AI127" i="3" s="1"/>
  <c r="AI128" i="3" s="1"/>
  <c r="AH128" i="3"/>
  <c r="AH136" i="3"/>
  <c r="AI138" i="3" s="1"/>
  <c r="AI158" i="3"/>
  <c r="AJ160" i="3" s="1"/>
  <c r="AJ161" i="3" s="1"/>
  <c r="AG96" i="3"/>
  <c r="AH98" i="3" s="1"/>
  <c r="AH99" i="3" s="1"/>
  <c r="AH147" i="3"/>
  <c r="AI149" i="3" s="1"/>
  <c r="AI150" i="3" s="1"/>
  <c r="AG107" i="3"/>
  <c r="AH109" i="3" s="1"/>
  <c r="AH110" i="3" s="1"/>
  <c r="BQ233" i="3"/>
  <c r="O8" i="10"/>
  <c r="O14" i="10" s="1"/>
  <c r="AI125" i="3" l="1"/>
  <c r="AJ127" i="3" s="1"/>
  <c r="AJ128" i="3" s="1"/>
  <c r="AF88" i="3"/>
  <c r="AF85" i="3"/>
  <c r="AG87" i="3" s="1"/>
  <c r="AF24" i="3"/>
  <c r="AG26" i="3" s="1"/>
  <c r="AF28" i="3"/>
  <c r="AF27" i="3"/>
  <c r="AI136" i="3"/>
  <c r="AJ138" i="3" s="1"/>
  <c r="AJ139" i="3" s="1"/>
  <c r="AI139" i="3"/>
  <c r="AH107" i="3"/>
  <c r="AI109" i="3" s="1"/>
  <c r="AI110" i="3" s="1"/>
  <c r="AH96" i="3"/>
  <c r="AI98" i="3" s="1"/>
  <c r="AI99" i="3" s="1"/>
  <c r="AJ158" i="3"/>
  <c r="AK160" i="3" s="1"/>
  <c r="AK161" i="3" s="1"/>
  <c r="AI147" i="3"/>
  <c r="AJ149" i="3" s="1"/>
  <c r="AJ150" i="3" s="1"/>
  <c r="BR233" i="3"/>
  <c r="P8" i="10"/>
  <c r="P14" i="10" s="1"/>
  <c r="AJ136" i="3" l="1"/>
  <c r="AK138" i="3" s="1"/>
  <c r="AK139" i="3" s="1"/>
  <c r="AJ125" i="3"/>
  <c r="AK127" i="3" s="1"/>
  <c r="AK128" i="3" s="1"/>
  <c r="AG88" i="3"/>
  <c r="AG85" i="3"/>
  <c r="AH87" i="3" s="1"/>
  <c r="AG28" i="3"/>
  <c r="AG27" i="3"/>
  <c r="AG24" i="3"/>
  <c r="AH26" i="3" s="1"/>
  <c r="AI96" i="3"/>
  <c r="AJ98" i="3" s="1"/>
  <c r="AJ99" i="3" s="1"/>
  <c r="AJ147" i="3"/>
  <c r="AK149" i="3" s="1"/>
  <c r="AK150" i="3" s="1"/>
  <c r="AI107" i="3"/>
  <c r="AJ109" i="3" s="1"/>
  <c r="AJ110" i="3" s="1"/>
  <c r="BK161" i="3"/>
  <c r="AK158" i="3"/>
  <c r="AL160" i="3" s="1"/>
  <c r="AL161" i="3" s="1"/>
  <c r="BS233" i="3"/>
  <c r="Q8" i="10"/>
  <c r="Q14" i="10" s="1"/>
  <c r="D45" i="10"/>
  <c r="D43" i="10"/>
  <c r="D94" i="10"/>
  <c r="D44" i="10"/>
  <c r="D40" i="10"/>
  <c r="D47" i="10"/>
  <c r="D56" i="10"/>
  <c r="D55" i="10"/>
  <c r="AK136" i="3" l="1"/>
  <c r="AL138" i="3" s="1"/>
  <c r="AL139" i="3" s="1"/>
  <c r="AK125" i="3"/>
  <c r="AL127" i="3" s="1"/>
  <c r="AL128" i="3" s="1"/>
  <c r="AH88" i="3"/>
  <c r="AH85" i="3"/>
  <c r="AI87" i="3" s="1"/>
  <c r="AH24" i="3"/>
  <c r="AI26" i="3" s="1"/>
  <c r="AH28" i="3"/>
  <c r="AH27" i="3"/>
  <c r="BK139" i="3"/>
  <c r="BK128" i="3"/>
  <c r="AL158" i="3"/>
  <c r="AM160" i="3" s="1"/>
  <c r="AM161" i="3" s="1"/>
  <c r="AJ96" i="3"/>
  <c r="AK98" i="3" s="1"/>
  <c r="AK99" i="3" s="1"/>
  <c r="BK150" i="3"/>
  <c r="AK147" i="3"/>
  <c r="AL149" i="3" s="1"/>
  <c r="AL150" i="3" s="1"/>
  <c r="AJ107" i="3"/>
  <c r="AK109" i="3" s="1"/>
  <c r="AK110" i="3" s="1"/>
  <c r="AL136" i="3" l="1"/>
  <c r="AM138" i="3" s="1"/>
  <c r="AM139" i="3" s="1"/>
  <c r="AL125" i="3"/>
  <c r="AM127" i="3" s="1"/>
  <c r="AM128" i="3" s="1"/>
  <c r="AI88" i="3"/>
  <c r="AI85" i="3"/>
  <c r="AJ87" i="3" s="1"/>
  <c r="AI24" i="3"/>
  <c r="AJ26" i="3" s="1"/>
  <c r="AI28" i="3"/>
  <c r="AI27" i="3"/>
  <c r="BM139" i="3"/>
  <c r="BK28" i="3"/>
  <c r="BK88" i="3"/>
  <c r="BM128" i="3"/>
  <c r="BK110" i="3"/>
  <c r="AK107" i="3"/>
  <c r="AL109" i="3" s="1"/>
  <c r="AL110" i="3" s="1"/>
  <c r="AM158" i="3"/>
  <c r="AN160" i="3" s="1"/>
  <c r="AN161" i="3" s="1"/>
  <c r="AL147" i="3"/>
  <c r="AM149" i="3" s="1"/>
  <c r="AM150" i="3" s="1"/>
  <c r="AM136" i="3"/>
  <c r="AN138" i="3" s="1"/>
  <c r="AN139" i="3" s="1"/>
  <c r="BK99" i="3"/>
  <c r="AK96" i="3"/>
  <c r="AL98" i="3" s="1"/>
  <c r="AL99" i="3" s="1"/>
  <c r="AM125" i="3" l="1"/>
  <c r="AN127" i="3" s="1"/>
  <c r="AN128" i="3" s="1"/>
  <c r="AJ88" i="3"/>
  <c r="AJ85" i="3"/>
  <c r="AK87" i="3" s="1"/>
  <c r="AJ28" i="3"/>
  <c r="AJ27" i="3"/>
  <c r="AJ24" i="3"/>
  <c r="AK26" i="3" s="1"/>
  <c r="BM228" i="3"/>
  <c r="K13" i="10" s="1"/>
  <c r="BK27" i="3"/>
  <c r="AN158" i="3"/>
  <c r="AO160" i="3" s="1"/>
  <c r="AO161" i="3" s="1"/>
  <c r="AN136" i="3"/>
  <c r="AO138" i="3" s="1"/>
  <c r="AO139" i="3" s="1"/>
  <c r="AL107" i="3"/>
  <c r="AM109" i="3" s="1"/>
  <c r="AM110" i="3" s="1"/>
  <c r="AL96" i="3"/>
  <c r="AM98" i="3" s="1"/>
  <c r="AM99" i="3" s="1"/>
  <c r="AM147" i="3"/>
  <c r="AN149" i="3" s="1"/>
  <c r="AN150" i="3" s="1"/>
  <c r="AN125" i="3" l="1"/>
  <c r="AO127" i="3" s="1"/>
  <c r="AO128" i="3" s="1"/>
  <c r="AK88" i="3"/>
  <c r="AK85" i="3"/>
  <c r="AL87" i="3" s="1"/>
  <c r="AK28" i="3"/>
  <c r="AK27" i="3"/>
  <c r="AK24" i="3"/>
  <c r="AL26" i="3" s="1"/>
  <c r="AO158" i="3"/>
  <c r="AP160" i="3" s="1"/>
  <c r="AP161" i="3" s="1"/>
  <c r="AO136" i="3"/>
  <c r="AP138" i="3" s="1"/>
  <c r="AP139" i="3" s="1"/>
  <c r="AN147" i="3"/>
  <c r="AO149" i="3" s="1"/>
  <c r="AO150" i="3" s="1"/>
  <c r="BM27" i="3"/>
  <c r="AM96" i="3"/>
  <c r="AN98" i="3" s="1"/>
  <c r="AN99" i="3" s="1"/>
  <c r="AM107" i="3"/>
  <c r="AN109" i="3" s="1"/>
  <c r="AN110" i="3" s="1"/>
  <c r="AO125" i="3" l="1"/>
  <c r="AP127" i="3" s="1"/>
  <c r="AP128" i="3" s="1"/>
  <c r="AL88" i="3"/>
  <c r="AL85" i="3"/>
  <c r="AM87" i="3" s="1"/>
  <c r="AL24" i="3"/>
  <c r="AM26" i="3" s="1"/>
  <c r="AL28" i="3"/>
  <c r="AL27" i="3"/>
  <c r="K8" i="10"/>
  <c r="AO147" i="3"/>
  <c r="AP149" i="3" s="1"/>
  <c r="AP150" i="3" s="1"/>
  <c r="AN107" i="3"/>
  <c r="AO109" i="3" s="1"/>
  <c r="AO110" i="3" s="1"/>
  <c r="AP136" i="3"/>
  <c r="BN128" i="3"/>
  <c r="AN96" i="3"/>
  <c r="AO98" i="3" s="1"/>
  <c r="AO99" i="3" s="1"/>
  <c r="BL161" i="3"/>
  <c r="AP158" i="3"/>
  <c r="AP125" i="3" l="1"/>
  <c r="AM88" i="3"/>
  <c r="AM85" i="3"/>
  <c r="AN87" i="3" s="1"/>
  <c r="AM27" i="3"/>
  <c r="AM24" i="3"/>
  <c r="AN26" i="3" s="1"/>
  <c r="AM28" i="3"/>
  <c r="BM28" i="3" s="1"/>
  <c r="K15" i="10" s="1"/>
  <c r="BL139" i="3"/>
  <c r="BN139" i="3"/>
  <c r="BN228" i="3" s="1"/>
  <c r="L13" i="10" s="1"/>
  <c r="AQ156" i="3"/>
  <c r="AR156" i="3" s="1"/>
  <c r="AS156" i="3" s="1"/>
  <c r="AT156" i="3" s="1"/>
  <c r="AU156" i="3" s="1"/>
  <c r="AV156" i="3" s="1"/>
  <c r="AW156" i="3" s="1"/>
  <c r="AX156" i="3" s="1"/>
  <c r="AY156" i="3" s="1"/>
  <c r="AZ156" i="3" s="1"/>
  <c r="BA156" i="3" s="1"/>
  <c r="BB156" i="3" s="1"/>
  <c r="AQ134" i="3"/>
  <c r="AQ138" i="3" s="1"/>
  <c r="AQ139" i="3" s="1"/>
  <c r="AQ123" i="3"/>
  <c r="I15" i="10"/>
  <c r="BL27" i="3"/>
  <c r="AO96" i="3"/>
  <c r="AP98" i="3" s="1"/>
  <c r="AP99" i="3" s="1"/>
  <c r="AP147" i="3"/>
  <c r="AO107" i="3"/>
  <c r="AP109" i="3" s="1"/>
  <c r="AP110" i="3" s="1"/>
  <c r="AN88" i="3" l="1"/>
  <c r="AN85" i="3"/>
  <c r="AO87" i="3" s="1"/>
  <c r="AN28" i="3"/>
  <c r="AN27" i="3"/>
  <c r="AN24" i="3"/>
  <c r="AO26" i="3" s="1"/>
  <c r="BM99" i="3"/>
  <c r="BM111" i="3" s="1"/>
  <c r="AQ160" i="3"/>
  <c r="AQ145" i="3"/>
  <c r="AQ149" i="3" s="1"/>
  <c r="AQ150" i="3" s="1"/>
  <c r="AR145" i="3"/>
  <c r="AS145" i="3" s="1"/>
  <c r="AT145" i="3" s="1"/>
  <c r="AU145" i="3" s="1"/>
  <c r="AV145" i="3" s="1"/>
  <c r="AW145" i="3" s="1"/>
  <c r="AX145" i="3" s="1"/>
  <c r="AY145" i="3" s="1"/>
  <c r="AZ145" i="3" s="1"/>
  <c r="BA145" i="3" s="1"/>
  <c r="BB145" i="3" s="1"/>
  <c r="AQ127" i="3"/>
  <c r="J8" i="10"/>
  <c r="AP96" i="3"/>
  <c r="AP107" i="3"/>
  <c r="BL88" i="3"/>
  <c r="BN27" i="3"/>
  <c r="AQ136" i="3"/>
  <c r="AR134" i="3" s="1"/>
  <c r="AS134" i="3" s="1"/>
  <c r="AT134" i="3" s="1"/>
  <c r="AU134" i="3" s="1"/>
  <c r="AV134" i="3" s="1"/>
  <c r="AW134" i="3" s="1"/>
  <c r="AX134" i="3" s="1"/>
  <c r="AY134" i="3" s="1"/>
  <c r="AZ134" i="3" s="1"/>
  <c r="BA134" i="3" s="1"/>
  <c r="BB134" i="3" s="1"/>
  <c r="AO88" i="3" l="1"/>
  <c r="AO85" i="3"/>
  <c r="AP87" i="3" s="1"/>
  <c r="AO27" i="3"/>
  <c r="AO24" i="3"/>
  <c r="AP26" i="3" s="1"/>
  <c r="AO28" i="3"/>
  <c r="AQ125" i="3"/>
  <c r="AR123" i="3" s="1"/>
  <c r="AS123" i="3" s="1"/>
  <c r="AT123" i="3" s="1"/>
  <c r="AU123" i="3" s="1"/>
  <c r="AV123" i="3" s="1"/>
  <c r="AW123" i="3" s="1"/>
  <c r="AX123" i="3" s="1"/>
  <c r="AY123" i="3" s="1"/>
  <c r="AZ123" i="3" s="1"/>
  <c r="BA123" i="3" s="1"/>
  <c r="BB123" i="3" s="1"/>
  <c r="AQ128" i="3"/>
  <c r="AQ158" i="3"/>
  <c r="AQ161" i="3"/>
  <c r="K12" i="10"/>
  <c r="K14" i="10" s="1"/>
  <c r="BM233" i="3"/>
  <c r="BN233" i="3"/>
  <c r="L8" i="10"/>
  <c r="L14" i="10" s="1"/>
  <c r="AQ22" i="3"/>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P28" i="3"/>
  <c r="BN28" i="3" s="1"/>
  <c r="L15" i="10" s="1"/>
  <c r="AP24" i="3"/>
  <c r="AQ26" i="3" s="1"/>
  <c r="AP27" i="3"/>
  <c r="AQ87" i="3"/>
  <c r="AQ88" i="3" s="1"/>
  <c r="AR136" i="3"/>
  <c r="AS138" i="3" s="1"/>
  <c r="AS139" i="3" s="1"/>
  <c r="AR158" i="3"/>
  <c r="AS160" i="3" s="1"/>
  <c r="AQ107" i="3"/>
  <c r="AR109" i="3" s="1"/>
  <c r="AR110" i="3" s="1"/>
  <c r="AR149" i="3"/>
  <c r="AR150" i="3" s="1"/>
  <c r="AQ98" i="3"/>
  <c r="AQ99" i="3" s="1"/>
  <c r="AR125" i="3" l="1"/>
  <c r="AS127" i="3" s="1"/>
  <c r="AS128" i="3" s="1"/>
  <c r="AQ28" i="3"/>
  <c r="AQ27" i="3"/>
  <c r="AQ24" i="3"/>
  <c r="AR22" i="3" s="1"/>
  <c r="AS22" i="3" s="1"/>
  <c r="AT22" i="3" s="1"/>
  <c r="AU22" i="3" s="1"/>
  <c r="AV22" i="3" s="1"/>
  <c r="AW22" i="3" s="1"/>
  <c r="AX22" i="3" s="1"/>
  <c r="AY22" i="3" s="1"/>
  <c r="AZ22" i="3" s="1"/>
  <c r="BA22" i="3" s="1"/>
  <c r="BB22" i="3" s="1"/>
  <c r="AS158" i="3"/>
  <c r="AT160" i="3" s="1"/>
  <c r="AT161" i="3" s="1"/>
  <c r="AS161" i="3"/>
  <c r="AQ85" i="3"/>
  <c r="AS136" i="3"/>
  <c r="AT138" i="3" s="1"/>
  <c r="AR147" i="3"/>
  <c r="AS149" i="3" s="1"/>
  <c r="AS150" i="3" s="1"/>
  <c r="AR107" i="3"/>
  <c r="AS109" i="3" s="1"/>
  <c r="AS110" i="3" s="1"/>
  <c r="AQ96" i="3"/>
  <c r="AR98" i="3" s="1"/>
  <c r="AR99" i="3" s="1"/>
  <c r="AT158" i="3" l="1"/>
  <c r="AU160" i="3" s="1"/>
  <c r="AU161" i="3" s="1"/>
  <c r="AS125" i="3"/>
  <c r="AT127" i="3" s="1"/>
  <c r="AR83" i="3"/>
  <c r="AS83" i="3" s="1"/>
  <c r="AT83" i="3" s="1"/>
  <c r="AU83" i="3" s="1"/>
  <c r="AV83" i="3" s="1"/>
  <c r="AW83" i="3" s="1"/>
  <c r="AX83" i="3" s="1"/>
  <c r="AY83" i="3" s="1"/>
  <c r="AZ83" i="3" s="1"/>
  <c r="BA83" i="3" s="1"/>
  <c r="BB83" i="3" s="1"/>
  <c r="AR26" i="3"/>
  <c r="AR27" i="3" s="1"/>
  <c r="AT125" i="3"/>
  <c r="AU127" i="3" s="1"/>
  <c r="AU128" i="3" s="1"/>
  <c r="AT128" i="3"/>
  <c r="AT136" i="3"/>
  <c r="AU138" i="3" s="1"/>
  <c r="AU139" i="3" s="1"/>
  <c r="AT139" i="3"/>
  <c r="AS147" i="3"/>
  <c r="AT149" i="3" s="1"/>
  <c r="AT150" i="3" s="1"/>
  <c r="AS107" i="3"/>
  <c r="AT109" i="3" s="1"/>
  <c r="AT110" i="3" s="1"/>
  <c r="AU158" i="3"/>
  <c r="AV160" i="3" s="1"/>
  <c r="AV161" i="3" s="1"/>
  <c r="AR96" i="3"/>
  <c r="AS98" i="3" s="1"/>
  <c r="AS99" i="3" s="1"/>
  <c r="AU136" i="3" l="1"/>
  <c r="AV138" i="3" s="1"/>
  <c r="AV139" i="3" s="1"/>
  <c r="AR24" i="3"/>
  <c r="AS26" i="3" s="1"/>
  <c r="AS27" i="3" s="1"/>
  <c r="AR28" i="3"/>
  <c r="AU125" i="3"/>
  <c r="AV127" i="3" s="1"/>
  <c r="AV128" i="3" s="1"/>
  <c r="AR87" i="3"/>
  <c r="AS28" i="3"/>
  <c r="AV158" i="3"/>
  <c r="AW160" i="3" s="1"/>
  <c r="AW161" i="3" s="1"/>
  <c r="AT107" i="3"/>
  <c r="AU109" i="3" s="1"/>
  <c r="AU110" i="3" s="1"/>
  <c r="AS96" i="3"/>
  <c r="AT98" i="3" s="1"/>
  <c r="AT99" i="3" s="1"/>
  <c r="AT147" i="3"/>
  <c r="AU149" i="3" s="1"/>
  <c r="AU150" i="3" s="1"/>
  <c r="AV136" i="3" l="1"/>
  <c r="AW138" i="3" s="1"/>
  <c r="AW139" i="3" s="1"/>
  <c r="AS24" i="3"/>
  <c r="AV125" i="3"/>
  <c r="AW127" i="3" s="1"/>
  <c r="AW128" i="3" s="1"/>
  <c r="AR88" i="3"/>
  <c r="AR85" i="3"/>
  <c r="AS87" i="3" s="1"/>
  <c r="AT26" i="3"/>
  <c r="AT96" i="3"/>
  <c r="AU98" i="3" s="1"/>
  <c r="AU99" i="3" s="1"/>
  <c r="AU107" i="3"/>
  <c r="AV109" i="3" s="1"/>
  <c r="AV110" i="3" s="1"/>
  <c r="AU147" i="3"/>
  <c r="AV149" i="3" s="1"/>
  <c r="AV150" i="3" s="1"/>
  <c r="AW158" i="3"/>
  <c r="AX160" i="3" s="1"/>
  <c r="AX161" i="3" s="1"/>
  <c r="AW136" i="3" l="1"/>
  <c r="AX138" i="3" s="1"/>
  <c r="AX139" i="3" s="1"/>
  <c r="AW125" i="3"/>
  <c r="AX127" i="3" s="1"/>
  <c r="AX128" i="3" s="1"/>
  <c r="AS88" i="3"/>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l="1"/>
  <c r="AY127" i="3" s="1"/>
  <c r="AY128" i="3" s="1"/>
  <c r="AT88" i="3"/>
  <c r="AT85" i="3"/>
  <c r="AU87" i="3" s="1"/>
  <c r="AU28" i="3"/>
  <c r="AU27" i="3"/>
  <c r="AU24" i="3"/>
  <c r="AV26" i="3" s="1"/>
  <c r="AW107" i="3"/>
  <c r="AX109" i="3" s="1"/>
  <c r="AX110" i="3" s="1"/>
  <c r="AV96" i="3"/>
  <c r="AW98" i="3" s="1"/>
  <c r="AW99" i="3" s="1"/>
  <c r="AY158" i="3"/>
  <c r="AZ160" i="3" s="1"/>
  <c r="AZ161" i="3" s="1"/>
  <c r="AY136" i="3"/>
  <c r="AZ138" i="3" s="1"/>
  <c r="AZ139" i="3" s="1"/>
  <c r="AW147" i="3"/>
  <c r="AX149" i="3" s="1"/>
  <c r="AX150" i="3" s="1"/>
  <c r="AY125" i="3" l="1"/>
  <c r="AZ127" i="3" s="1"/>
  <c r="AZ128" i="3" s="1"/>
  <c r="AU88" i="3"/>
  <c r="AU85" i="3"/>
  <c r="AV87" i="3" s="1"/>
  <c r="AV28" i="3"/>
  <c r="AV27" i="3"/>
  <c r="AV24" i="3"/>
  <c r="AW26" i="3" s="1"/>
  <c r="AW96" i="3"/>
  <c r="AX98" i="3" s="1"/>
  <c r="AX99" i="3" s="1"/>
  <c r="AZ136" i="3"/>
  <c r="BA138" i="3" s="1"/>
  <c r="BA139" i="3" s="1"/>
  <c r="AZ158" i="3"/>
  <c r="BA160" i="3" s="1"/>
  <c r="BA161" i="3" s="1"/>
  <c r="AX147" i="3"/>
  <c r="AY149" i="3" s="1"/>
  <c r="AY150" i="3" s="1"/>
  <c r="AX107" i="3"/>
  <c r="AY109" i="3" s="1"/>
  <c r="AY110" i="3" s="1"/>
  <c r="AZ125" i="3" l="1"/>
  <c r="BA127" i="3" s="1"/>
  <c r="BA128" i="3" s="1"/>
  <c r="AV88" i="3"/>
  <c r="AV85" i="3"/>
  <c r="AW87" i="3" s="1"/>
  <c r="AW28" i="3"/>
  <c r="AW27" i="3"/>
  <c r="AW24" i="3"/>
  <c r="AX26" i="3" s="1"/>
  <c r="AY107" i="3"/>
  <c r="AZ109" i="3" s="1"/>
  <c r="AZ110" i="3" s="1"/>
  <c r="AY147" i="3"/>
  <c r="AZ149" i="3" s="1"/>
  <c r="AZ150" i="3" s="1"/>
  <c r="BA136" i="3"/>
  <c r="BB138" i="3" s="1"/>
  <c r="BB139" i="3" s="1"/>
  <c r="BA158" i="3"/>
  <c r="BB160" i="3" s="1"/>
  <c r="BB161" i="3" s="1"/>
  <c r="AX96" i="3"/>
  <c r="AY98" i="3" s="1"/>
  <c r="AY99" i="3" s="1"/>
  <c r="BA125" i="3" l="1"/>
  <c r="BB127" i="3" s="1"/>
  <c r="BB128" i="3" s="1"/>
  <c r="AW88" i="3"/>
  <c r="AW85" i="3"/>
  <c r="AX87" i="3" s="1"/>
  <c r="AX28" i="3"/>
  <c r="AX27" i="3"/>
  <c r="AX24" i="3"/>
  <c r="AY26" i="3" s="1"/>
  <c r="BB136" i="3"/>
  <c r="BC129" i="3"/>
  <c r="BB158" i="3"/>
  <c r="BC151" i="3"/>
  <c r="AZ147" i="3"/>
  <c r="BA149" i="3" s="1"/>
  <c r="BA150" i="3" s="1"/>
  <c r="AZ107" i="3"/>
  <c r="BA109" i="3" s="1"/>
  <c r="BA110" i="3" s="1"/>
  <c r="AY96" i="3"/>
  <c r="AZ98" i="3" s="1"/>
  <c r="AZ99" i="3" s="1"/>
  <c r="BC116" i="3" l="1"/>
  <c r="BB125" i="3"/>
  <c r="AX88" i="3"/>
  <c r="AX85" i="3"/>
  <c r="AY87" i="3" s="1"/>
  <c r="AY28" i="3"/>
  <c r="AY27" i="3"/>
  <c r="AY24" i="3"/>
  <c r="AZ26" i="3" s="1"/>
  <c r="BH128" i="3"/>
  <c r="BJ128" i="3"/>
  <c r="BL128" i="3"/>
  <c r="BH161" i="3"/>
  <c r="BI161" i="3"/>
  <c r="BJ161" i="3"/>
  <c r="BH139" i="3"/>
  <c r="BI139" i="3"/>
  <c r="BJ139" i="3"/>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150" i="3"/>
  <c r="BH228" i="3" s="1"/>
  <c r="F13" i="10" s="1"/>
  <c r="BI150" i="3"/>
  <c r="BI228" i="3" s="1"/>
  <c r="G13" i="10" s="1"/>
  <c r="BJ150" i="3"/>
  <c r="BJ228" i="3" s="1"/>
  <c r="H13" i="10" s="1"/>
  <c r="BL150" i="3"/>
  <c r="BL228" i="3" s="1"/>
  <c r="J13" i="10" s="1"/>
  <c r="BH110" i="3"/>
  <c r="BI110" i="3"/>
  <c r="BJ110" i="3"/>
  <c r="BL110" i="3"/>
  <c r="BB96" i="3"/>
  <c r="BC89" i="3"/>
  <c r="BD140" i="3"/>
  <c r="BD228" i="3" s="1"/>
  <c r="BK228" i="3"/>
  <c r="I13" i="10" s="1"/>
  <c r="BD100" i="3"/>
  <c r="BA88" i="3" l="1"/>
  <c r="BA85" i="3"/>
  <c r="BB87" i="3" s="1"/>
  <c r="BB28" i="3"/>
  <c r="BB27" i="3"/>
  <c r="BD15" i="3" s="1"/>
  <c r="BC15" i="3"/>
  <c r="BH28" i="3"/>
  <c r="F15" i="10" s="1"/>
  <c r="BI28" i="3"/>
  <c r="G15" i="10" s="1"/>
  <c r="BJ28" i="3"/>
  <c r="H15" i="10" s="1"/>
  <c r="BL28" i="3"/>
  <c r="J15" i="10" s="1"/>
  <c r="BB24" i="3"/>
  <c r="BH99" i="3"/>
  <c r="BI99" i="3"/>
  <c r="BJ99" i="3"/>
  <c r="BL99" i="3"/>
  <c r="BL111" i="3" s="1"/>
  <c r="BH27" i="3"/>
  <c r="BI27" i="3"/>
  <c r="BJ27" i="3"/>
  <c r="BH88" i="3"/>
  <c r="BI88" i="3"/>
  <c r="BJ88" i="3"/>
  <c r="D13" i="10"/>
  <c r="E13" i="10" s="1"/>
  <c r="BD89" i="3"/>
  <c r="BB88" i="3" l="1"/>
  <c r="BD76" i="3" s="1"/>
  <c r="BB85" i="3"/>
  <c r="BC76" i="3"/>
  <c r="BC111" i="3" s="1"/>
  <c r="D15" i="10"/>
  <c r="E15" i="10" s="1"/>
  <c r="BH111" i="3"/>
  <c r="F12" i="10" s="1"/>
  <c r="BI111" i="3"/>
  <c r="G12" i="10" s="1"/>
  <c r="J12" i="10"/>
  <c r="J14" i="10" s="1"/>
  <c r="BL233" i="3"/>
  <c r="BD111" i="3"/>
  <c r="F8" i="10"/>
  <c r="BK111" i="3"/>
  <c r="BK233" i="3" s="1"/>
  <c r="BJ111" i="3"/>
  <c r="H12" i="10" s="1"/>
  <c r="G8" i="10"/>
  <c r="H8" i="10"/>
  <c r="BI233" i="3" l="1"/>
  <c r="BH233" i="3"/>
  <c r="F14" i="10"/>
  <c r="G14" i="10"/>
  <c r="I12" i="10"/>
  <c r="I14" i="10" s="1"/>
  <c r="H14" i="10"/>
  <c r="BJ233" i="3"/>
  <c r="D8" i="10"/>
  <c r="E8" i="10" s="1"/>
  <c r="D12" i="10" l="1"/>
  <c r="E12" i="10" s="1"/>
  <c r="D14" i="10"/>
  <c r="I25" i="8"/>
  <c r="C10" i="10"/>
  <c r="E10" i="10" s="1"/>
  <c r="J5" i="3"/>
  <c r="I35" i="8" l="1"/>
  <c r="C14" i="10"/>
  <c r="E14" i="10" s="1"/>
  <c r="J7" i="3"/>
  <c r="I33" i="8" s="1"/>
  <c r="P5" i="3"/>
</calcChain>
</file>

<file path=xl/sharedStrings.xml><?xml version="1.0" encoding="utf-8"?>
<sst xmlns="http://schemas.openxmlformats.org/spreadsheetml/2006/main" count="1188" uniqueCount="462">
  <si>
    <t>Částka za mobilitu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</si>
  <si>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</si>
  <si>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</si>
  <si>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</si>
  <si>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</si>
  <si>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</si>
  <si>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</si>
  <si>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</si>
  <si>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</si>
  <si>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</si>
  <si>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</si>
  <si>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</si>
  <si>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</si>
  <si>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</si>
  <si>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</si>
  <si>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</si>
  <si>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</si>
  <si>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</si>
  <si>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</si>
  <si>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</si>
  <si>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</si>
  <si>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</si>
  <si>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</si>
  <si>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</si>
  <si>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</si>
  <si>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</si>
  <si>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</si>
  <si>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</si>
  <si>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</si>
  <si>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</si>
  <si>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</si>
  <si>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</si>
  <si>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</si>
  <si>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</si>
  <si>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</si>
  <si>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</si>
  <si>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</si>
  <si>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</si>
  <si>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</si>
  <si>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</si>
  <si>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</si>
  <si>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</si>
  <si>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</si>
  <si>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</si>
  <si>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</si>
  <si>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</si>
  <si>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</si>
  <si>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</si>
  <si>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</si>
  <si>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</si>
  <si>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</si>
  <si>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</si>
  <si>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</si>
  <si>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</si>
  <si>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</si>
  <si>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</si>
  <si>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</si>
  <si>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</si>
  <si>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</si>
  <si>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</si>
  <si>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</si>
  <si>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</si>
  <si>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</si>
  <si>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</si>
  <si>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</si>
  <si>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</si>
  <si>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</si>
  <si>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</si>
  <si>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</si>
  <si>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</si>
  <si>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</si>
  <si>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</si>
  <si>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</si>
  <si>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</si>
  <si>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</si>
  <si>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</si>
  <si>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za celou dobu trvání mobility</t>
  </si>
  <si>
    <t>Úvazek</t>
  </si>
  <si>
    <t>Indikátor</t>
  </si>
  <si>
    <t>Celkem za projekt</t>
  </si>
  <si>
    <t>Vyčerpáno</t>
  </si>
  <si>
    <t>Zbývá k čerpání</t>
  </si>
  <si>
    <t>Indikátory</t>
  </si>
  <si>
    <t>Zbývá</t>
  </si>
  <si>
    <t>Další ukazatele</t>
  </si>
  <si>
    <t>zpět na úvodní stránku</t>
  </si>
  <si>
    <t>leden</t>
  </si>
  <si>
    <t>Měsíc realizace</t>
  </si>
  <si>
    <t>Počet produktivních hodin (skutečnost)</t>
  </si>
  <si>
    <t>pomocný výpočet</t>
  </si>
  <si>
    <t>měsíc vykazování</t>
  </si>
  <si>
    <t>1720 hodin - určená délka roku</t>
  </si>
  <si>
    <t>březen</t>
  </si>
  <si>
    <t>únor</t>
  </si>
  <si>
    <t>červen</t>
  </si>
  <si>
    <t>červenec</t>
  </si>
  <si>
    <t>duben</t>
  </si>
  <si>
    <t>květen</t>
  </si>
  <si>
    <t>listopad</t>
  </si>
  <si>
    <t>srpen</t>
  </si>
  <si>
    <t>prosinec</t>
  </si>
  <si>
    <t>září</t>
  </si>
  <si>
    <t>říjen</t>
  </si>
  <si>
    <t>Počet produktivních hodin, které lze vykázat v ŽoP</t>
  </si>
  <si>
    <t>Částka, kterou lze vykázat v ŽoP</t>
  </si>
  <si>
    <t>Vykázáno v ZoR</t>
  </si>
  <si>
    <t>měsíc</t>
  </si>
  <si>
    <t>rok</t>
  </si>
  <si>
    <t>hodnota</t>
  </si>
  <si>
    <t>pomocné výpočty (bude schováno)</t>
  </si>
  <si>
    <t>Limit produktivních hodin (nárok za měsíc) dle výše úvazku</t>
  </si>
  <si>
    <t>počet produktivních hodin (skutečnost) - kumulativně za 12 měsíců</t>
  </si>
  <si>
    <t>počet vykázaných produkt. hodin v ŽoP - kumulativně za 12 měsíců</t>
  </si>
  <si>
    <t>Počet hodin vykázaných v ŽoP (kumulativně)</t>
  </si>
  <si>
    <t>Částka vykázaná v ŽoP (kumulativně)</t>
  </si>
  <si>
    <t>List "Úvod"</t>
  </si>
  <si>
    <t>Odpracované hodiny/druh nepřítomnosti</t>
  </si>
  <si>
    <t>Dovolená</t>
  </si>
  <si>
    <t>Pracovní neschopnost do 14 dní (včetně)</t>
  </si>
  <si>
    <t>Pracovní neschopnost nad 14 dní</t>
  </si>
  <si>
    <t>Ošetřování člena rodiny</t>
  </si>
  <si>
    <t>ANO</t>
  </si>
  <si>
    <t>NE</t>
  </si>
  <si>
    <t>POSTUP PRO VYPLNĚNÍ A POUŽÍVÁNÍ JEDNOTLIVÝCH LISTŮ</t>
  </si>
  <si>
    <t>Odpracované hodiny (tj. hodiny v nichž zaměstnanec přímo vykonával pro zaměstnavatele činnosti dle pracovněprávního vztahu)</t>
  </si>
  <si>
    <t>Vykazuje se jako produktivní hodina?</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</si>
  <si>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</si>
  <si>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</si>
  <si>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</si>
  <si>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</si>
  <si>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</si>
  <si>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</si>
  <si>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</si>
  <si>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</si>
  <si>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</si>
  <si>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</si>
  <si>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</si>
  <si>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</si>
  <si>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</si>
  <si>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</si>
  <si>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</si>
  <si>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</si>
  <si>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</si>
  <si>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</si>
  <si>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</si>
  <si>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Celkem (v Kč)</t>
  </si>
  <si>
    <t>vyberte ze seznamu</t>
  </si>
  <si>
    <t>Žena</t>
  </si>
  <si>
    <t>Muž</t>
  </si>
  <si>
    <t>Nebinární</t>
  </si>
  <si>
    <t>Částka rozpočtu</t>
  </si>
  <si>
    <t>Počet pracovních dní mobility (skutečnost)</t>
  </si>
  <si>
    <t>Cena jednotky mobility</t>
  </si>
  <si>
    <t>Nepřítomnost bez mzdy/platu, resp. náhrady mzdy/platu (např. neplacené volno)</t>
  </si>
  <si>
    <t>Státní svátek neodpracovaný</t>
  </si>
  <si>
    <t>Státní svátek odpracovaný</t>
  </si>
  <si>
    <t>Překážka v práci, za níž náleží zaměstnanci mzda/plat, popř. náhrada mzdy/platu hrazená zaměstnavatelem</t>
  </si>
  <si>
    <t>Výjezd do země</t>
  </si>
  <si>
    <t>Poznámka</t>
  </si>
  <si>
    <t>Včetně benefitů sjednaných v pracovní/kolektivní smlouvě (např. sick day), které se považují za výkon práce a započítávají se do plnění jednotky.</t>
  </si>
  <si>
    <t>V případě, že zaměstnavatel nařídí zaměstnanci práci ve svátek (V souladu s § 91 odst. 4 zákona č. 262/2006 Sb., zákoníku práce, ve znění pozdějších předpisů), je možné zahrnout hodiny práce ve svátek do produktivních hodin, a to bez ohledu na to, zda zaměstnanec čerpá za práci ve svátek náhradní volno či se dohodl se zaměstnavatelem na poskytnutí příplatku k dosažené mzdě (v souladu s § 115 odst. 1 a 2 zákonu č. 262/2006 Sb., zákoníku práce, ve znění pozdějších předpisů).</t>
  </si>
  <si>
    <t>-</t>
  </si>
  <si>
    <t>Počet pracovních dní vykázaných v ŽoP (kumulativně)</t>
  </si>
  <si>
    <t>Počet pracovních dní mobility, které lze vykázat v ŽoP</t>
  </si>
  <si>
    <t>Počet pracovních dní mobility vykázaných v ŽoP kumulativně</t>
  </si>
  <si>
    <t>Max. limit způsobilých produktivních hodin (nárok kumulativně za 12 měsíců)</t>
  </si>
  <si>
    <t>Částky vykázané v jednotlivých ZoR</t>
  </si>
  <si>
    <t>Albánie</t>
  </si>
  <si>
    <t>Alžírsko</t>
  </si>
  <si>
    <t>Argentina</t>
  </si>
  <si>
    <t>Arménie</t>
  </si>
  <si>
    <t>Austrálie</t>
  </si>
  <si>
    <t>Ázerbájdžán</t>
  </si>
  <si>
    <t>Bangladéš</t>
  </si>
  <si>
    <t>Belgie</t>
  </si>
  <si>
    <t>Bělorusko</t>
  </si>
  <si>
    <t>Bermudy</t>
  </si>
  <si>
    <t>Bolívie</t>
  </si>
  <si>
    <t>Bosna a Hercegovina</t>
  </si>
  <si>
    <t>Brazílie</t>
  </si>
  <si>
    <t>Bulharsko</t>
  </si>
  <si>
    <t>Čad</t>
  </si>
  <si>
    <t>Černá Hora</t>
  </si>
  <si>
    <t>Česká republika</t>
  </si>
  <si>
    <t>Čína</t>
  </si>
  <si>
    <t>Dánsko</t>
  </si>
  <si>
    <t>Demokratická republika Kongo</t>
  </si>
  <si>
    <t>Dominikánská republika</t>
  </si>
  <si>
    <t>Džibutsko</t>
  </si>
  <si>
    <t>Ekvádor</t>
  </si>
  <si>
    <t>Estonsko</t>
  </si>
  <si>
    <t>Etiopie</t>
  </si>
  <si>
    <t>Faerské ostrovy</t>
  </si>
  <si>
    <t>Fidži</t>
  </si>
  <si>
    <t>Filipíny</t>
  </si>
  <si>
    <t>Finsko</t>
  </si>
  <si>
    <t>Francie</t>
  </si>
  <si>
    <t>Gambie</t>
  </si>
  <si>
    <t>Gruzie</t>
  </si>
  <si>
    <t>Hongkong</t>
  </si>
  <si>
    <t>Chorvatsko</t>
  </si>
  <si>
    <t>Indie</t>
  </si>
  <si>
    <t>Indonésie</t>
  </si>
  <si>
    <t>Irsko</t>
  </si>
  <si>
    <t>Island</t>
  </si>
  <si>
    <t>Itálie</t>
  </si>
  <si>
    <t>Izrael</t>
  </si>
  <si>
    <t>Jamajka</t>
  </si>
  <si>
    <t>Japonsko</t>
  </si>
  <si>
    <t>Jemen</t>
  </si>
  <si>
    <t>Jihoafrická republika</t>
  </si>
  <si>
    <t>Jižní Korea</t>
  </si>
  <si>
    <t>Jordánsko</t>
  </si>
  <si>
    <t>Kambodža</t>
  </si>
  <si>
    <t>Kamerun</t>
  </si>
  <si>
    <t>Kanada</t>
  </si>
  <si>
    <t>Kapverdy</t>
  </si>
  <si>
    <t>Kazachstán</t>
  </si>
  <si>
    <t>Keňa</t>
  </si>
  <si>
    <t>Kolumbie</t>
  </si>
  <si>
    <t>Komory</t>
  </si>
  <si>
    <t>Kongo</t>
  </si>
  <si>
    <t>Kosovská republika</t>
  </si>
  <si>
    <t>Kostarika</t>
  </si>
  <si>
    <t>Kuba</t>
  </si>
  <si>
    <t>Kypr</t>
  </si>
  <si>
    <t>Kyrgyzstán</t>
  </si>
  <si>
    <t>Libanon</t>
  </si>
  <si>
    <t>Libérie</t>
  </si>
  <si>
    <t>Libye</t>
  </si>
  <si>
    <t>Lichtenštejnsko</t>
  </si>
  <si>
    <t>Litva</t>
  </si>
  <si>
    <t>Lotyšsko</t>
  </si>
  <si>
    <t>Lucembursko</t>
  </si>
  <si>
    <t>Madagaskar</t>
  </si>
  <si>
    <t>Maďarsko</t>
  </si>
  <si>
    <t>Makedonie</t>
  </si>
  <si>
    <t>Malajsie</t>
  </si>
  <si>
    <t>Malta</t>
  </si>
  <si>
    <t>Maroko</t>
  </si>
  <si>
    <t>Mauricius</t>
  </si>
  <si>
    <t>Mauritánie</t>
  </si>
  <si>
    <t>Mexiko</t>
  </si>
  <si>
    <t>Moldavská republika</t>
  </si>
  <si>
    <t>Mosambik</t>
  </si>
  <si>
    <t>Namibie</t>
  </si>
  <si>
    <t>Německo</t>
  </si>
  <si>
    <t>Nepál</t>
  </si>
  <si>
    <t>Nigérie</t>
  </si>
  <si>
    <t>Nikaragua</t>
  </si>
  <si>
    <t>Nizozemsko</t>
  </si>
  <si>
    <t>Norsko</t>
  </si>
  <si>
    <t>Nová Kaledonie</t>
  </si>
  <si>
    <t>Nový Zéland</t>
  </si>
  <si>
    <t>Pákistán</t>
  </si>
  <si>
    <t>Palestinská autonomní území</t>
  </si>
  <si>
    <t>Papua-Nová Guinea</t>
  </si>
  <si>
    <t>Pobřeží slonoviny</t>
  </si>
  <si>
    <t>Polsko</t>
  </si>
  <si>
    <t>Portugalsko</t>
  </si>
  <si>
    <t>Rakousko</t>
  </si>
  <si>
    <t>Republika Srbsko</t>
  </si>
  <si>
    <t>Rumunsko</t>
  </si>
  <si>
    <t>Rusko</t>
  </si>
  <si>
    <t>Řecko</t>
  </si>
  <si>
    <t>Salvador</t>
  </si>
  <si>
    <t>Saúdská Arábie</t>
  </si>
  <si>
    <t>Singapur</t>
  </si>
  <si>
    <t>Slovensko</t>
  </si>
  <si>
    <t>Slovinsko</t>
  </si>
  <si>
    <t>Spojené arabské emiráty</t>
  </si>
  <si>
    <t>Srí Lanka</t>
  </si>
  <si>
    <t>Středoafrická republika</t>
  </si>
  <si>
    <t>Súdán</t>
  </si>
  <si>
    <t>Surinam</t>
  </si>
  <si>
    <t>Svazijsko</t>
  </si>
  <si>
    <t>Sýrie</t>
  </si>
  <si>
    <t>Šalamounovy ostrovy</t>
  </si>
  <si>
    <t>Španělsko</t>
  </si>
  <si>
    <t>Švédsko</t>
  </si>
  <si>
    <t>Švýcarsko</t>
  </si>
  <si>
    <t>Tádžikistán</t>
  </si>
  <si>
    <t>Tanzanie</t>
  </si>
  <si>
    <t>Thajsko</t>
  </si>
  <si>
    <t>Tchaj-wan</t>
  </si>
  <si>
    <t>Trinidad a Tobago</t>
  </si>
  <si>
    <t>Tunisko</t>
  </si>
  <si>
    <t>Turecko</t>
  </si>
  <si>
    <t>Turkmenistán</t>
  </si>
  <si>
    <t>Ukrajina</t>
  </si>
  <si>
    <t>USA</t>
  </si>
  <si>
    <t>Uzbekistán</t>
  </si>
  <si>
    <t>Velká Británie</t>
  </si>
  <si>
    <t>Vietnam</t>
  </si>
  <si>
    <t>Východní Timor</t>
  </si>
  <si>
    <t>Zambie</t>
  </si>
  <si>
    <t>Výjezdy</t>
  </si>
  <si>
    <t>Délka mobility (příjezdy)</t>
  </si>
  <si>
    <t>skupina zemí 1</t>
  </si>
  <si>
    <t>skupina zemí 2</t>
  </si>
  <si>
    <t>skupina zemí 3</t>
  </si>
  <si>
    <t>Částka alokovaná na návratový grant</t>
  </si>
  <si>
    <r>
      <t xml:space="preserve">Částka </t>
    </r>
    <r>
      <rPr>
        <b/>
        <u/>
        <sz val="14"/>
        <rFont val="Calibri"/>
        <family val="2"/>
        <charset val="238"/>
        <scheme val="minor"/>
      </rPr>
      <t>přiřazená</t>
    </r>
    <r>
      <rPr>
        <b/>
        <sz val="14"/>
        <rFont val="Calibri"/>
        <family val="2"/>
        <charset val="238"/>
        <scheme val="minor"/>
      </rPr>
      <t xml:space="preserve"> v kalkulačce k jednotlivým jednotkovým nákladům</t>
    </r>
  </si>
  <si>
    <r>
      <t xml:space="preserve">Částka </t>
    </r>
    <r>
      <rPr>
        <b/>
        <u/>
        <sz val="14"/>
        <rFont val="Calibri"/>
        <family val="2"/>
        <charset val="238"/>
        <scheme val="minor"/>
      </rPr>
      <t>nepřiřazená</t>
    </r>
    <r>
      <rPr>
        <b/>
        <sz val="14"/>
        <rFont val="Calibri"/>
        <family val="2"/>
        <charset val="238"/>
        <scheme val="minor"/>
      </rPr>
      <t xml:space="preserve"> v kalkulačce k jednotlivým jednotkovým nákladům</t>
    </r>
  </si>
  <si>
    <t>Návratový grant - hlavní řešitel</t>
  </si>
  <si>
    <t>Příspěvek na péči o dítě či osobu blízkou</t>
  </si>
  <si>
    <t>Mobilita hlavního řešitele návratového grantu</t>
  </si>
  <si>
    <t>Mentor</t>
  </si>
  <si>
    <t>Pomocný odborný tým pro realizaci návratového grantu</t>
  </si>
  <si>
    <t>Počet příspěvků, které lze vykázat v ŽoP</t>
  </si>
  <si>
    <t>Rozvoj vzdělávání hlavního řešitele návratového grantu</t>
  </si>
  <si>
    <t>Částka za vzdělávání celkem</t>
  </si>
  <si>
    <t>Počet měsíců čerpání příspěvku</t>
  </si>
  <si>
    <t>Cena jednotky za měsíc</t>
  </si>
  <si>
    <t>Pozice</t>
  </si>
  <si>
    <t>Počet produktivních hodin</t>
  </si>
  <si>
    <t>Sazba na jednu produktivní hodinu</t>
  </si>
  <si>
    <t>za celou dobu trvání návratového grantu</t>
  </si>
  <si>
    <t>za celou dobu trvání  návratového grantu</t>
  </si>
  <si>
    <t>v Kč</t>
  </si>
  <si>
    <t>Počet hodin vzdělávání (skutečnost)</t>
  </si>
  <si>
    <t>Počet hodin vzdělávání (kumulativně)</t>
  </si>
  <si>
    <t>Počet hodin vzdělávání, které lze vykázat v ŽoP</t>
  </si>
  <si>
    <t>za 1 člověkoden</t>
  </si>
  <si>
    <t>Jméno, příjmení, titul pracovníka</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</si>
  <si>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</si>
  <si>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</si>
  <si>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</si>
  <si>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</si>
  <si>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</si>
  <si>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</si>
  <si>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</si>
  <si>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</si>
  <si>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</si>
  <si>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hlavní řešitel (junior)</t>
  </si>
  <si>
    <t>3Q</t>
  </si>
  <si>
    <t>hlavní řešitel (senior)</t>
  </si>
  <si>
    <t>Výzkumný pracovník (tým)</t>
  </si>
  <si>
    <t>Technický pracovník (tým)</t>
  </si>
  <si>
    <t>HM (6 812,- Kč + odvody za zaměstnavatele; čistého cca 5 000 Kč)</t>
  </si>
  <si>
    <t>Plnění indikátoru 244 021</t>
  </si>
  <si>
    <t>Plnění indikátoru
204 041</t>
  </si>
  <si>
    <t>Počet pracovních dní (člověkodnů)</t>
  </si>
  <si>
    <t>vyplňte počet měsíců (celé číslo); pokud hlavní řešitel čerpá např. příspěvek na dvě osoby po celou dobu návratového grantu v délce 12 měsíců, vyplní se hodnota 24</t>
  </si>
  <si>
    <t>Počet příspěvků (skutečnost)</t>
  </si>
  <si>
    <t>Počet příspěvků (skutečnost)_kumulativně</t>
  </si>
  <si>
    <t>Alokované prostředky</t>
  </si>
  <si>
    <t>Úvazek za měsíc_celkem</t>
  </si>
  <si>
    <t>Plnění indikátoru
244 021</t>
  </si>
  <si>
    <t>Přehled jednotkových nákladů</t>
  </si>
  <si>
    <t>Částka nepřiřazená k jednotkovým nákladům</t>
  </si>
  <si>
    <t>Indikátory (plánované hodnoty):</t>
  </si>
  <si>
    <t>Gender</t>
  </si>
  <si>
    <t>muž</t>
  </si>
  <si>
    <t>žena</t>
  </si>
  <si>
    <t>nebinární</t>
  </si>
  <si>
    <t>Minimální personální náklady z ceny jednotky za jeden měsíc</t>
  </si>
  <si>
    <t>Minimální personální náklady ze sazby na jednu produktivní hodinu</t>
  </si>
  <si>
    <t>z toho minimální personální náklady</t>
  </si>
  <si>
    <t>x</t>
  </si>
  <si>
    <t>Částka, kterou lze vykázat v ŽoP připadající na minimální personální náklady</t>
  </si>
  <si>
    <t>Vědecký obor dle MSCA</t>
  </si>
  <si>
    <t>PHY</t>
  </si>
  <si>
    <t>Fyzika</t>
  </si>
  <si>
    <t>LIF</t>
  </si>
  <si>
    <t>Vědy o živé přírodě</t>
  </si>
  <si>
    <t>CHE</t>
  </si>
  <si>
    <t>Chemie</t>
  </si>
  <si>
    <t>SOC</t>
  </si>
  <si>
    <t>Sociální a humanitní vědy</t>
  </si>
  <si>
    <t>ENG</t>
  </si>
  <si>
    <t>Informatika a technické vědy</t>
  </si>
  <si>
    <t>ECO</t>
  </si>
  <si>
    <t>Ekonomické vědy</t>
  </si>
  <si>
    <t>ENV</t>
  </si>
  <si>
    <t>Životní prostředí</t>
  </si>
  <si>
    <t>MAT</t>
  </si>
  <si>
    <t>Matematika</t>
  </si>
  <si>
    <t>Členění vědeckých oborů vychází z těchto zdrojů:</t>
  </si>
  <si>
    <t>https://www.horizontevropa.cz/files_public/elfinder/3764/VADEMECUM_MSCA.pdf</t>
  </si>
  <si>
    <t>https://rea.ec.europa.eu/system/files/2021-10/MSCA%20Keywords.pdf</t>
  </si>
  <si>
    <t>Vědecké obory dle MSCA</t>
  </si>
  <si>
    <t>doplňte</t>
  </si>
  <si>
    <t>Počet osob</t>
  </si>
  <si>
    <t>244 021</t>
  </si>
  <si>
    <t>204 041</t>
  </si>
  <si>
    <t>204 032</t>
  </si>
  <si>
    <t>Zahájení realizace návratového grantu:</t>
  </si>
  <si>
    <t>Ukončení realizace návratového grantu:</t>
  </si>
  <si>
    <t>1. SO</t>
  </si>
  <si>
    <t>Sledované období (SO)</t>
  </si>
  <si>
    <t>2. SO</t>
  </si>
  <si>
    <t>3. SO</t>
  </si>
  <si>
    <t>4. SO</t>
  </si>
  <si>
    <t>5. SO</t>
  </si>
  <si>
    <t>6. SO</t>
  </si>
  <si>
    <t>7. SO</t>
  </si>
  <si>
    <t>8. SO</t>
  </si>
  <si>
    <t>9. SO</t>
  </si>
  <si>
    <t>10. SO</t>
  </si>
  <si>
    <t>11. SO</t>
  </si>
  <si>
    <t>12. SO</t>
  </si>
  <si>
    <t>Částky vykázané v jednotlivých sledovaných obdobích (SO)</t>
  </si>
  <si>
    <t>Celkem za sledované období (SO)</t>
  </si>
  <si>
    <t>Název jednotkového nákladu</t>
  </si>
  <si>
    <t>Plnění indikátoru
204 032</t>
  </si>
  <si>
    <t xml:space="preserve">Indikátory - celkem </t>
  </si>
  <si>
    <t>Mobilita hlavního řešitele návratového grantu (plánováno)</t>
  </si>
  <si>
    <t>Mobilita hlavního řešitele návratového grantu (realizováno)</t>
  </si>
  <si>
    <t>Gender (hlavní řešitel):</t>
  </si>
  <si>
    <t>Plánováno</t>
  </si>
  <si>
    <t>Realizováno</t>
  </si>
  <si>
    <t>Vědecký obor návratového grantu dle MSCA</t>
  </si>
  <si>
    <t>Čerpání dle sledovaných období (v Kč)</t>
  </si>
  <si>
    <t>Počet udělených návratových grantů</t>
  </si>
  <si>
    <t>Počet přímo ovlivněných osob EFRR intervencí</t>
  </si>
  <si>
    <t>Mobility - počet výjezdů</t>
  </si>
  <si>
    <t>Název návratového grantu:</t>
  </si>
  <si>
    <t>Hlavní řešitel návratového grantu:</t>
  </si>
  <si>
    <t>Počet hodin vzdělávání</t>
  </si>
  <si>
    <t>doplňte počet hodin vzdělávání</t>
  </si>
  <si>
    <t>cena jedné hodiny vzdělávání</t>
  </si>
  <si>
    <t>PRODUKTIVNÍ HODINY
(relevantní pro jednotkové náklady "Návratový grant - hlavní řešitel", "Mentor" a "Pomocný odborný tým pro realizaci návratového grantu")</t>
  </si>
  <si>
    <t xml:space="preserve">List "Přehled"
</t>
  </si>
  <si>
    <t>List "Realizace návratového grantu"</t>
  </si>
  <si>
    <t>1. sledované období
(od - do)</t>
  </si>
  <si>
    <t>2. sledované období
(od - do)</t>
  </si>
  <si>
    <t>3. sledované období
(od - do)</t>
  </si>
  <si>
    <t>4. sledované období
(od - do)</t>
  </si>
  <si>
    <t>5. sledované období
(od - do)</t>
  </si>
  <si>
    <t>6. sledované období
(od - do)</t>
  </si>
  <si>
    <t>7. sledované období
(od - do)</t>
  </si>
  <si>
    <t>8. sledované období
(od - do)</t>
  </si>
  <si>
    <t>9. sledované období
(od - do)</t>
  </si>
  <si>
    <t>10. sledované období
(od - do)</t>
  </si>
  <si>
    <t>11. sledované období
(od - do)</t>
  </si>
  <si>
    <t>12. sledované období
(od - do)</t>
  </si>
  <si>
    <t>za všechny osoby odborného týmu a za celou dobu trvání  návratového grantu</t>
  </si>
  <si>
    <t>za všechny mentory a za celou dobu trvání návratového grantu</t>
  </si>
  <si>
    <t>Vykazování jednotek aktivit</t>
  </si>
  <si>
    <t>Registrační číslo projektu OP JAK, do kterého je návratový grant vykazován:</t>
  </si>
  <si>
    <t>hlavní řešitel (Ph. D. student)</t>
  </si>
  <si>
    <t>Zdroj dat: ISPV za rok 2024 (mzdová sféra)</t>
  </si>
  <si>
    <t>4.0</t>
  </si>
  <si>
    <t>Cena jednotky vzdělávání</t>
  </si>
  <si>
    <t>Celkové způsobilé náklady návratového grantu</t>
  </si>
  <si>
    <t>Na tomto listu jsou uvedeny souhrnné údaje:
- o dosažených způsobilých jednotkových nákladech v jednotlivých sledovaných obdobích (včetně částek připadajících na minimální personální náklady),
- o dosažených hodnotách indikátorů,
- o genderu,
- o typu vědeckého oboru (dle klasifikace MSCA) návratového grantu,
- o počtu mobilit v dělení podle země výjezdu.
Údaje z tohoto listu používá hlavní řešitel při reportingu realizace návratového grantu.
Bílé buňky v řádcích 5 a 7 (u sloupců pro jednotlivá sledovaná období) jsou určena k ručnímu vyplnění ze strany Hlavního řešitele. Doplnit lze údaje o začátku a konci sledovaného období. Náklady za realizované jednotky aktivit se však započítávají do nákladů daného sledovaného období na základě údajů (čísla sledovaného období) na listu Realizace návratového grantu.</t>
  </si>
  <si>
    <t>KALKULAČKA AKTIVITA 3_REALIZACE NÁVRATOVÉHO GRANTU</t>
  </si>
  <si>
    <t>ZÁKLADNÍ INFORMACE PRO PRÁCI S KALKULAČKOU</t>
  </si>
  <si>
    <t>Návratový grant:</t>
  </si>
  <si>
    <t>Identifikace změny</t>
  </si>
  <si>
    <t>List "Evidence změn JN"</t>
  </si>
  <si>
    <t>Evidence změn jednotkových nákladů (JN)</t>
  </si>
  <si>
    <t>Kalkulačka Aktivita 3_realizace návratového grantu</t>
  </si>
  <si>
    <t>Verze:</t>
  </si>
  <si>
    <t>Popis a zdůvodnění změny</t>
  </si>
  <si>
    <t>Počet pracovních dní mobility, které lze vykázat v ŽoP_celkem</t>
  </si>
  <si>
    <r>
      <t xml:space="preserve">Kalkulačka Aktivita 3_realizace návratového grantu (soubor ve formátu .xlsx) je určena k monitorování realizovaných jednotek aktivit návratového grantu a nákladů a indikátorů souvisejících s těmito jednotkami aktivit. </t>
    </r>
    <r>
      <rPr>
        <b/>
        <sz val="10"/>
        <color theme="1"/>
        <rFont val="Segoe UI"/>
        <family val="2"/>
        <charset val="238"/>
      </rPr>
      <t xml:space="preserve">V kalkulačce vyplňujte vždy pouze "BÍLÁ" pole. Pokud je v poli možnost výběru z číselníku, použijte ji. Hodnoty nekopírujte a nepřesunujte, vždy je ručně vepište. Hlavní řešitel používá během realizace návratového grantu jeden soubor kalkulačky a za každé sledované období připisuje údaje o realizovaných jednotkách aktivit. 
</t>
    </r>
    <r>
      <rPr>
        <sz val="10"/>
        <color theme="1"/>
        <rFont val="Segoe UI"/>
        <family val="2"/>
        <charset val="238"/>
      </rPr>
      <t xml:space="preserve">
Prostředky na návratový grant jsou stanoveny pomocí jednotkových nákladů. Náklady návratového grantu se skládají až ze 6 typů jednotkových nákladů, přičemž platí, že jednotkový náklad "Návratový grant - hlavní řešitel" je při realizaci návratového grantu povinný a ostatní jednotkové náklady jsou volitelné (Mentor, Pomocný odborný tým pro realizaci návratového grantu, Příspěvek na péči o dítě či osobu blízkou, Mobilita hlavního řešitele návratového grantu (výjezdy), Rozvoj vzdělávání hlavního řešitele návratového grantu).
</t>
    </r>
    <r>
      <rPr>
        <b/>
        <sz val="10"/>
        <color theme="1"/>
        <rFont val="Segoe UI"/>
        <family val="2"/>
        <charset val="238"/>
      </rPr>
      <t>U jednotkových nákladů "Návratový grant - hlavní řešitel", "Mentor" a  "Pomocný odborný tým pro realizaci návratového grantu" je používán princip "produktivních hodin".</t>
    </r>
    <r>
      <rPr>
        <sz val="10"/>
        <color theme="1"/>
        <rFont val="Segoe UI"/>
        <family val="2"/>
        <charset val="238"/>
      </rPr>
      <t xml:space="preserve"> Produktivní hodina = skutečně odpracovaná hodina, za kterou náleží zaměstnanci mzda/plat či odměna z dohody, nebo hodina, za kterou zaměstnanci náleží náhrada mzdy/platu (např. náhrada mzdy za pracovní neschopnost hrazená zaměstnavatelem) vyjma hodin dovolené a státních svátků, v nichž zaměstnanec nepracoval. V případě, že zaměstnavatel nařídí zaměstnanci práci ve státní svátek, pak je možné hodiny připadající na práci ve státní svátek vykázat jako produktivní hodiny. Náklad na 1 produktivní hodinu v sobě zahrnuje také náklady na hodiny dovolené a státních svátků.
Pro období 12 po sobě jdoucích kalendářních měsíců je možné plánovat pro zaměstnance zaměstnaného na 1,0 úvazek maximálně 1720 produktivních hodin. Maximální počet produktivních hodin se alikvotně krátí v případě zaměstnance zaměstnaného na zkrácený úvazek (např. 0,5) nebo v případě kratší doby zapojení zaměstnance do realizace návratového grantu, než je období 12 po sobě jdoucích kalendářních měsíců.
</t>
    </r>
    <r>
      <rPr>
        <b/>
        <sz val="10"/>
        <color theme="1"/>
        <rFont val="Segoe UI"/>
        <family val="2"/>
        <charset val="238"/>
      </rPr>
      <t xml:space="preserve">U jednotkového nákladu "Mobilita hlavního řešitele návratového grantu (výjezdy)" je pro vyčíslení jednotkových nákladů souvisejících s realizovanými mobilitami a k výpočtu dosažených hodnot indikátorů používán princip "pracovních dní mobility". </t>
    </r>
    <r>
      <rPr>
        <sz val="10"/>
        <color theme="1"/>
        <rFont val="Segoe UI"/>
        <family val="2"/>
        <charset val="238"/>
      </rPr>
      <t xml:space="preserve">Pracovní den mobility (člověkoden) = pracovní den, ve kterém pracovník v rámci výjezdové mobility odpracuje alespoň 4 hodiny.
</t>
    </r>
    <r>
      <rPr>
        <b/>
        <sz val="10"/>
        <color theme="1"/>
        <rFont val="Segoe UI"/>
        <family val="2"/>
        <charset val="238"/>
      </rPr>
      <t>Minimální personální náklady</t>
    </r>
    <r>
      <rPr>
        <sz val="10"/>
        <color theme="1"/>
        <rFont val="Segoe UI"/>
        <family val="2"/>
        <charset val="238"/>
      </rPr>
      <t xml:space="preserve"> - u jednotkových nákladů "Návratový grant - hlavní řešitel" a "Příspěvek na péči o dítě či osobu blízkou" jsou na listu "Realizace návratového grantu" vyčísleny částky minimálních personálních nákladů. Minimální personální náklad představuje minimální částku, která musí být z každé jednotky zahrnuta do mzdových nákladů hlavního řešitele návratového grantu. </t>
    </r>
  </si>
  <si>
    <r>
      <t>Hlavní řešitel nejprve vyplní pole "</t>
    </r>
    <r>
      <rPr>
        <b/>
        <sz val="10"/>
        <rFont val="Segoe UI"/>
        <family val="2"/>
        <charset val="238"/>
      </rPr>
      <t xml:space="preserve">Částka alokovaná na návratový grant" a to dle schválené výše prostředků na návratový grant. 
</t>
    </r>
    <r>
      <rPr>
        <b/>
        <u/>
        <sz val="10"/>
        <rFont val="Segoe UI"/>
        <family val="2"/>
        <charset val="238"/>
      </rPr>
      <t>Dále hlavní řešitel vyplní levou část tabulky (pod nadpisem Alokované prostředky)</t>
    </r>
    <r>
      <rPr>
        <b/>
        <sz val="10"/>
        <rFont val="Segoe UI"/>
        <family val="2"/>
        <charset val="238"/>
      </rPr>
      <t xml:space="preserve">. Údaje o alokovaných prostředcích jednotlivých jednotek aktivit musí být v souladu se schválenou žádostí o návratový grant. </t>
    </r>
    <r>
      <rPr>
        <sz val="10"/>
        <rFont val="Segoe UI"/>
        <family val="2"/>
        <charset val="238"/>
      </rPr>
      <t xml:space="preserve">
</t>
    </r>
    <r>
      <rPr>
        <b/>
        <u/>
        <sz val="10"/>
        <rFont val="Segoe UI"/>
        <family val="2"/>
        <charset val="238"/>
      </rPr>
      <t>Následně hlavní řešitel (ve vazbě na realizaci návratového grantu) vyplňuje pravou část tabulky (pod nadpisem Vykazování jednotek aktivit).</t>
    </r>
    <r>
      <rPr>
        <b/>
        <sz val="10"/>
        <rFont val="Segoe UI"/>
        <family val="2"/>
        <charset val="238"/>
      </rPr>
      <t xml:space="preserve"> Hlavní řešitel vyplňuje:</t>
    </r>
    <r>
      <rPr>
        <sz val="10"/>
        <rFont val="Segoe UI"/>
        <family val="2"/>
        <charset val="238"/>
      </rPr>
      <t xml:space="preserve">
</t>
    </r>
    <r>
      <rPr>
        <b/>
        <sz val="10"/>
        <rFont val="Segoe UI"/>
        <family val="2"/>
        <charset val="238"/>
      </rPr>
      <t>- pro aktivitu "Hlavní řešitel - návratový grant"</t>
    </r>
    <r>
      <rPr>
        <sz val="10"/>
        <rFont val="Segoe UI"/>
        <family val="2"/>
        <charset val="238"/>
      </rPr>
      <t xml:space="preserve"> - jméno, příjmení, titul hlavního řešitele, gender, pro každý kalendářní měsíc realizace návratového grantu hlavní řešitel vyplní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"Příspěvek na péči o dítě či osobu blízkou"</t>
    </r>
    <r>
      <rPr>
        <sz val="10"/>
        <rFont val="Segoe UI"/>
        <family val="2"/>
        <charset val="238"/>
      </rPr>
      <t xml:space="preserve"> - číslo sledovaného období (SO), do kterého se vykazované jednotky započítají a počet přijatých příspěvků v každém kalendářním měsíci,
</t>
    </r>
    <r>
      <rPr>
        <b/>
        <sz val="10"/>
        <rFont val="Segoe UI"/>
        <family val="2"/>
        <charset val="238"/>
      </rPr>
      <t>- pro aktivitu "Mobilita hlavního řešitele návratového grantu"</t>
    </r>
    <r>
      <rPr>
        <sz val="10"/>
        <rFont val="Segoe UI"/>
        <family val="2"/>
        <charset val="238"/>
      </rPr>
      <t xml:space="preserve"> - číslo sledovaného období (SO), do kterého se vykazované jednotky započítají, výši úvazku dle pracovní smlouvy (popř. DPČ) a počet dosažených pracovních dní mobility, 
</t>
    </r>
    <r>
      <rPr>
        <b/>
        <sz val="10"/>
        <rFont val="Segoe UI"/>
        <family val="2"/>
        <charset val="238"/>
      </rPr>
      <t xml:space="preserve">- pro aktivitu "Rozvoj vzdělávání hlavního řešitele návratového grantu" </t>
    </r>
    <r>
      <rPr>
        <sz val="10"/>
        <rFont val="Segoe UI"/>
        <family val="2"/>
        <charset val="238"/>
      </rPr>
      <t xml:space="preserve">- číslo sledovaného období (SO), do kterého se vykazované jednotky započítají, a počet realizovaných hodin vzdělávání,
</t>
    </r>
    <r>
      <rPr>
        <b/>
        <sz val="10"/>
        <rFont val="Segoe UI"/>
        <family val="2"/>
        <charset val="238"/>
      </rPr>
      <t>- pro aktivitu "Mentor"</t>
    </r>
    <r>
      <rPr>
        <sz val="10"/>
        <rFont val="Segoe UI"/>
        <family val="2"/>
        <charset val="238"/>
      </rPr>
      <t xml:space="preserve"> - pro každého mentora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"Pomocný odborný tým pro realizaci návratového grantu"</t>
    </r>
    <r>
      <rPr>
        <sz val="10"/>
        <rFont val="Segoe UI"/>
        <family val="2"/>
        <charset val="238"/>
      </rPr>
      <t xml:space="preserve"> - pro každého člena pomocného odborného týmu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Sledované období (SO)</t>
    </r>
    <r>
      <rPr>
        <sz val="10"/>
        <rFont val="Segoe UI"/>
        <family val="2"/>
        <charset val="238"/>
      </rPr>
      <t xml:space="preserve"> je období, za které hlavní řešitel návratového grantu předkládá svému zaměstnavateli (poskytovateli návratového grantu) průběžnou zprávu o činnosti či závěrečnou zprávu o činnosti.
</t>
    </r>
    <r>
      <rPr>
        <b/>
        <sz val="10"/>
        <rFont val="Segoe UI"/>
        <family val="2"/>
        <charset val="238"/>
      </rPr>
      <t>Po vyplnění všech výše požadovaných údajů provede kalkulačka automaticky výpočet nákladů náležejících k vykázaným jednotkám aktivit. Hodnoty splněných indikátorů doplňuje hlavní řešitel ručně, a to po splnění podmínek pro daný indikátor.</t>
    </r>
  </si>
  <si>
    <r>
      <t xml:space="preserve">Tento list je určen především pro evidenci změn týkajících  se převodu prostředků mezi jednotkovými náklady. Ke každé změně uveďte </t>
    </r>
    <r>
      <rPr>
        <b/>
        <sz val="10"/>
        <rFont val="Segoe UI"/>
        <family val="2"/>
        <charset val="238"/>
      </rPr>
      <t>"Identifikaci změny"</t>
    </r>
    <r>
      <rPr>
        <sz val="10"/>
        <rFont val="Segoe UI"/>
        <family val="2"/>
        <charset val="238"/>
      </rPr>
      <t xml:space="preserve"> (pro snazší orientaci v tabulce změn) a </t>
    </r>
    <r>
      <rPr>
        <b/>
        <sz val="10"/>
        <rFont val="Segoe UI"/>
        <family val="2"/>
        <charset val="238"/>
      </rPr>
      <t>"Popis a zdůvodnění změny"</t>
    </r>
    <r>
      <rPr>
        <sz val="10"/>
        <rFont val="Segoe UI"/>
        <family val="2"/>
        <charset val="238"/>
      </rPr>
      <t xml:space="preserve">.
</t>
    </r>
    <r>
      <rPr>
        <u/>
        <sz val="10"/>
        <rFont val="Segoe UI"/>
        <family val="2"/>
        <charset val="238"/>
      </rPr>
      <t>Příklad:</t>
    </r>
    <r>
      <rPr>
        <sz val="10"/>
        <rFont val="Segoe UI"/>
        <family val="2"/>
        <charset val="238"/>
      </rPr>
      <t xml:space="preserve">
Identifikace změny: Navýšení počtu produktivních hodin u jednotkového nákladu Pomocný odborný tým pro realizaci návratového grantu
Popis a zdůvodnění změny: Snížení počtu alokovaných produktivních hodin u jednotkového nákladu Mentor z 688 produktivních hodin na 654 produktivních hodin (tj. celková alokace JN se sníží z částky 435 504,00 Kč na 413 982,00 Kč). Navýšení počtu alokovaných produktivních hodin u jednotkového nákladu Pomocný odborný tým pro realizaci návratového grantu ze 1 376 produktivních hodin na 1 416 produktivních hodin (tj. alokace JN se zvýší z částky 732 032,00 Kč na 753 312,00 Kč). Při této změně zůstává 242,00 Kč nepřiřazených k žádnému jednotkovému nákladu. Změna je provedena z důvodu vyšší potřeby zapojení člena pomocného odborného týmu do realizace návratového grantu (u jednoho odborného pracovníka došlo k navýšení úvazku v jednom měsíci z 0,5 na 0,75). </t>
    </r>
  </si>
  <si>
    <r>
      <rPr>
        <b/>
        <sz val="10"/>
        <color theme="1"/>
        <rFont val="Segoe UI"/>
        <family val="2"/>
        <charset val="238"/>
      </rPr>
      <t>Hlavní řešitel vyplňuje název návratového grantu, jméno a příjmení hlavního řešitele návratového grantu, předpokládané datum zahájení a ukončení realizace návratového grantu, a registrační číslo projektu OP JAK, do kterého je návratový grant vykazován.</t>
    </r>
    <r>
      <rPr>
        <sz val="10"/>
        <color theme="1"/>
        <rFont val="Segoe UI"/>
        <family val="2"/>
        <charset val="238"/>
      </rPr>
      <t xml:space="preserve">
Na tomto listu je také zobrazen rozpočet návratového grantu (náklady jsou děleny dle jednotlivých  jednotkových nákladů) a přehled indikátorů. Údaje o rozpočtu projektu a indikátorech hlavní řešitel na tomto listu needituje.</t>
    </r>
  </si>
  <si>
    <t>Země výjezdu: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</si>
</sst>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s>
  <fonts count="67"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i/>
      <u/>
      <sz val="11"/>
      <color theme="10"/>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sz val="14"/>
      <color theme="1"/>
      <name val="Segoe UI"/>
      <family val="2"/>
      <charset val="238"/>
    </font>
    <font>
      <sz val="14"/>
      <color rgb="FFFF5229"/>
      <name val="Segoe UI"/>
      <family val="2"/>
      <charset val="238"/>
    </font>
    <font>
      <sz val="14"/>
      <color rgb="FFFF0000"/>
      <name val="Segoe UI"/>
      <family val="2"/>
      <charset val="238"/>
    </font>
    <font>
      <b/>
      <sz val="22"/>
      <color theme="4" tint="-0.499984740745262"/>
      <name val="Segoe UI"/>
      <family val="2"/>
      <charset val="238"/>
    </font>
    <font>
      <b/>
      <sz val="22"/>
      <color theme="0"/>
      <name val="Segoe UI"/>
      <family val="2"/>
      <charset val="238"/>
    </font>
    <font>
      <u/>
      <sz val="10"/>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598">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1" fillId="7" borderId="2" xfId="0" applyFont="1" applyFill="1" applyBorder="1" applyProtection="1">
      <protection hidden="1"/>
    </xf>
    <xf numFmtId="0" fontId="29" fillId="7" borderId="2" xfId="0" applyFont="1" applyFill="1" applyBorder="1" applyProtection="1">
      <protection hidden="1"/>
    </xf>
    <xf numFmtId="0" fontId="30" fillId="7" borderId="12" xfId="0" applyFont="1" applyFill="1" applyBorder="1" applyAlignment="1" applyProtection="1">
      <alignment horizontal="center"/>
      <protection hidden="1"/>
    </xf>
    <xf numFmtId="0" fontId="31" fillId="7" borderId="12" xfId="0" applyFont="1" applyFill="1" applyBorder="1" applyProtection="1">
      <protection hidden="1"/>
    </xf>
    <xf numFmtId="0" fontId="29" fillId="7" borderId="12" xfId="0" applyFont="1" applyFill="1" applyBorder="1" applyProtection="1">
      <protection hidden="1"/>
    </xf>
    <xf numFmtId="0" fontId="32"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167" fontId="20" fillId="8" borderId="26" xfId="0" applyNumberFormat="1" applyFont="1" applyFill="1" applyBorder="1" applyAlignment="1" applyProtection="1">
      <alignment horizontal="center" vertical="center"/>
      <protection hidden="1"/>
    </xf>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8" fillId="7" borderId="2" xfId="0" applyFont="1" applyFill="1" applyBorder="1" applyAlignment="1" applyProtection="1">
      <alignment horizontal="center" vertical="center"/>
      <protection hidden="1"/>
    </xf>
    <xf numFmtId="0" fontId="35" fillId="0" borderId="0" xfId="0" applyFont="1" applyProtection="1">
      <protection hidden="1"/>
    </xf>
    <xf numFmtId="0" fontId="35" fillId="5" borderId="0" xfId="0" applyFont="1" applyFill="1" applyProtection="1">
      <protection hidden="1"/>
    </xf>
    <xf numFmtId="0" fontId="35" fillId="5" borderId="0" xfId="0" applyFont="1" applyFill="1" applyAlignment="1" applyProtection="1">
      <alignment horizontal="center" vertical="center"/>
      <protection hidden="1"/>
    </xf>
    <xf numFmtId="0" fontId="39"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43" fillId="7" borderId="17" xfId="0" applyFont="1" applyFill="1" applyBorder="1" applyAlignment="1" applyProtection="1">
      <alignment horizontal="center" vertical="center"/>
      <protection hidden="1"/>
    </xf>
    <xf numFmtId="0" fontId="30" fillId="7" borderId="9" xfId="0" applyFont="1" applyFill="1" applyBorder="1" applyAlignment="1" applyProtection="1">
      <alignment horizontal="center" vertical="center"/>
      <protection hidden="1"/>
    </xf>
    <xf numFmtId="0" fontId="30" fillId="7" borderId="11" xfId="0" applyFont="1" applyFill="1" applyBorder="1" applyProtection="1">
      <protection hidden="1"/>
    </xf>
    <xf numFmtId="0" fontId="8" fillId="7" borderId="21"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3"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3"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2"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0" fontId="21" fillId="7" borderId="7" xfId="0" applyFont="1" applyFill="1" applyBorder="1" applyAlignment="1" applyProtection="1">
      <alignment vertical="center" wrapText="1"/>
      <protection hidden="1"/>
    </xf>
    <xf numFmtId="49" fontId="42"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1" fillId="7" borderId="3" xfId="0" applyFont="1" applyFill="1" applyBorder="1" applyProtection="1">
      <protection hidden="1"/>
    </xf>
    <xf numFmtId="0" fontId="32" fillId="7" borderId="0" xfId="0" applyFont="1" applyFill="1" applyAlignment="1" applyProtection="1">
      <alignment horizontal="right" vertical="center"/>
      <protection hidden="1"/>
    </xf>
    <xf numFmtId="0" fontId="31" fillId="7" borderId="9" xfId="0" applyFont="1" applyFill="1" applyBorder="1" applyProtection="1">
      <protection hidden="1"/>
    </xf>
    <xf numFmtId="0" fontId="30" fillId="7" borderId="0" xfId="0" applyFont="1" applyFill="1" applyProtection="1">
      <protection hidden="1"/>
    </xf>
    <xf numFmtId="0" fontId="31" fillId="7" borderId="0" xfId="0" applyFont="1" applyFill="1" applyProtection="1">
      <protection hidden="1"/>
    </xf>
    <xf numFmtId="0" fontId="32" fillId="7" borderId="0" xfId="0" applyFont="1" applyFill="1" applyAlignment="1" applyProtection="1">
      <alignment horizontal="center" vertical="center"/>
      <protection hidden="1"/>
    </xf>
    <xf numFmtId="0" fontId="32" fillId="7" borderId="9" xfId="0" applyFont="1" applyFill="1" applyBorder="1" applyAlignment="1" applyProtection="1">
      <alignment horizontal="center" vertical="center"/>
      <protection hidden="1"/>
    </xf>
    <xf numFmtId="0" fontId="31"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4"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165" fontId="0" fillId="8" borderId="17" xfId="0" applyNumberFormat="1" applyFill="1" applyBorder="1" applyAlignment="1" applyProtection="1">
      <alignment horizontal="center"/>
      <protection hidden="1"/>
    </xf>
    <xf numFmtId="0" fontId="45"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5"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6"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164" fontId="7" fillId="8" borderId="51"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164" fontId="7" fillId="0" borderId="51" xfId="0" applyNumberFormat="1" applyFont="1" applyBorder="1" applyAlignment="1" applyProtection="1">
      <alignment vertical="center" wrapText="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8"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8" fillId="7" borderId="17" xfId="0" applyFont="1" applyFill="1" applyBorder="1" applyAlignment="1">
      <alignment wrapText="1"/>
    </xf>
    <xf numFmtId="0" fontId="28" fillId="7" borderId="37" xfId="0" applyFont="1" applyFill="1" applyBorder="1" applyAlignment="1">
      <alignment wrapText="1"/>
    </xf>
    <xf numFmtId="0" fontId="0" fillId="0" borderId="50" xfId="0" applyBorder="1"/>
    <xf numFmtId="0" fontId="28" fillId="7" borderId="0" xfId="0" applyFont="1" applyFill="1" applyAlignment="1">
      <alignment wrapText="1"/>
    </xf>
    <xf numFmtId="0" fontId="28"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5" fillId="0" borderId="0" xfId="0" applyFont="1"/>
    <xf numFmtId="165" fontId="0" fillId="8" borderId="42" xfId="0" applyNumberFormat="1" applyFill="1" applyBorder="1" applyAlignment="1" applyProtection="1">
      <alignment horizontal="center"/>
      <protection hidden="1"/>
    </xf>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8" fillId="2" borderId="0" xfId="0" applyFont="1" applyFill="1" applyProtection="1">
      <protection hidden="1"/>
    </xf>
    <xf numFmtId="49" fontId="34"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8"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165" fontId="0" fillId="8" borderId="26" xfId="0" applyNumberFormat="1" applyFill="1" applyBorder="1" applyAlignment="1" applyProtection="1">
      <alignment horizontal="center"/>
      <protection hidden="1"/>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4"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2" xfId="0" applyFont="1" applyFill="1" applyBorder="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21" fillId="7" borderId="9" xfId="0" applyFont="1" applyFill="1" applyBorder="1" applyAlignment="1" applyProtection="1">
      <alignment vertical="center"/>
      <protection hidden="1"/>
    </xf>
    <xf numFmtId="0" fontId="21" fillId="7" borderId="0" xfId="0" applyFont="1" applyFill="1" applyAlignment="1" applyProtection="1">
      <alignment vertical="center"/>
      <protection hidden="1"/>
    </xf>
    <xf numFmtId="49" fontId="1" fillId="8" borderId="35" xfId="0" applyNumberFormat="1" applyFont="1" applyFill="1" applyBorder="1" applyAlignment="1" applyProtection="1">
      <alignment horizontal="center" vertical="center" wrapText="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165" fontId="1" fillId="8" borderId="73" xfId="0" applyNumberFormat="1" applyFont="1" applyFill="1" applyBorder="1" applyAlignment="1" applyProtection="1">
      <alignment horizontal="center"/>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44" fontId="1" fillId="8" borderId="21" xfId="0" applyNumberFormat="1"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44" fontId="1" fillId="8" borderId="19" xfId="0" applyNumberFormat="1"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65"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30" fillId="7" borderId="0" xfId="0" applyFont="1" applyFill="1" applyAlignment="1" applyProtection="1">
      <alignment horizontal="center" vertical="center"/>
      <protection hidden="1"/>
    </xf>
    <xf numFmtId="0" fontId="48"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2" fillId="6" borderId="0" xfId="0" applyFont="1" applyFill="1" applyProtection="1">
      <protection hidden="1"/>
    </xf>
    <xf numFmtId="0" fontId="29"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30"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8" xfId="0" applyFill="1" applyBorder="1" applyProtection="1">
      <protection hidden="1"/>
    </xf>
    <xf numFmtId="0" fontId="0" fillId="10" borderId="29" xfId="0" applyFill="1" applyBorder="1" applyProtection="1">
      <protection hidden="1"/>
    </xf>
    <xf numFmtId="4" fontId="55" fillId="10" borderId="0" xfId="0" applyNumberFormat="1" applyFont="1" applyFill="1" applyAlignment="1" applyProtection="1">
      <alignment vertical="center"/>
      <protection hidden="1"/>
    </xf>
    <xf numFmtId="4" fontId="56" fillId="10" borderId="0" xfId="0" applyNumberFormat="1" applyFont="1" applyFill="1" applyAlignment="1" applyProtection="1">
      <alignment vertical="center"/>
      <protection hidden="1"/>
    </xf>
    <xf numFmtId="165" fontId="30" fillId="10" borderId="0" xfId="0" applyNumberFormat="1" applyFont="1" applyFill="1" applyProtection="1">
      <protection hidden="1"/>
    </xf>
    <xf numFmtId="4" fontId="55" fillId="10" borderId="0" xfId="0" applyNumberFormat="1" applyFont="1" applyFill="1" applyProtection="1">
      <protection hidden="1"/>
    </xf>
    <xf numFmtId="165" fontId="56" fillId="10" borderId="0" xfId="0" applyNumberFormat="1" applyFont="1" applyFill="1" applyProtection="1">
      <protection hidden="1"/>
    </xf>
    <xf numFmtId="0" fontId="54" fillId="10" borderId="0" xfId="0" applyFont="1" applyFill="1" applyProtection="1">
      <protection hidden="1"/>
    </xf>
    <xf numFmtId="0" fontId="30" fillId="10" borderId="0" xfId="0" applyFont="1" applyFill="1" applyAlignment="1" applyProtection="1">
      <alignment vertical="center"/>
      <protection hidden="1"/>
    </xf>
    <xf numFmtId="0" fontId="55" fillId="10" borderId="0" xfId="0" applyFont="1" applyFill="1" applyAlignment="1" applyProtection="1">
      <alignment wrapText="1"/>
      <protection hidden="1"/>
    </xf>
    <xf numFmtId="0" fontId="55" fillId="10" borderId="0" xfId="0" applyFont="1" applyFill="1" applyProtection="1">
      <protection hidden="1"/>
    </xf>
    <xf numFmtId="0" fontId="56" fillId="10" borderId="0" xfId="0" applyFont="1" applyFill="1" applyAlignment="1" applyProtection="1">
      <alignment horizontal="right"/>
      <protection hidden="1"/>
    </xf>
    <xf numFmtId="3" fontId="55" fillId="10" borderId="0" xfId="0" applyNumberFormat="1" applyFont="1" applyFill="1" applyProtection="1">
      <protection hidden="1"/>
    </xf>
    <xf numFmtId="3" fontId="58" fillId="7" borderId="23" xfId="0" applyNumberFormat="1" applyFont="1" applyFill="1" applyBorder="1" applyAlignment="1" applyProtection="1">
      <alignment horizontal="center" vertical="center" wrapText="1"/>
      <protection hidden="1"/>
    </xf>
    <xf numFmtId="3" fontId="30" fillId="10" borderId="0" xfId="0" applyNumberFormat="1" applyFont="1" applyFill="1" applyAlignment="1" applyProtection="1">
      <alignment vertical="center" wrapText="1"/>
      <protection hidden="1"/>
    </xf>
    <xf numFmtId="3" fontId="30" fillId="10" borderId="0" xfId="0" applyNumberFormat="1" applyFont="1" applyFill="1" applyAlignment="1" applyProtection="1">
      <alignment vertical="center"/>
      <protection hidden="1"/>
    </xf>
    <xf numFmtId="3" fontId="51" fillId="10" borderId="0" xfId="0" applyNumberFormat="1" applyFont="1" applyFill="1" applyAlignment="1" applyProtection="1">
      <alignment vertical="center"/>
      <protection hidden="1"/>
    </xf>
    <xf numFmtId="0" fontId="59" fillId="10" borderId="0" xfId="0" applyFont="1" applyFill="1" applyAlignment="1" applyProtection="1">
      <alignment horizontal="center" vertical="center" wrapText="1"/>
      <protection hidden="1"/>
    </xf>
    <xf numFmtId="0" fontId="51" fillId="10" borderId="0" xfId="0" applyFont="1" applyFill="1" applyAlignment="1" applyProtection="1">
      <alignment horizontal="center" vertical="center" wrapText="1"/>
      <protection hidden="1"/>
    </xf>
    <xf numFmtId="4" fontId="30" fillId="10" borderId="0" xfId="0" applyNumberFormat="1" applyFont="1" applyFill="1" applyProtection="1">
      <protection hidden="1"/>
    </xf>
    <xf numFmtId="165" fontId="51" fillId="10" borderId="0" xfId="0" applyNumberFormat="1" applyFont="1" applyFill="1" applyProtection="1">
      <protection hidden="1"/>
    </xf>
    <xf numFmtId="0" fontId="55" fillId="7" borderId="1" xfId="0" applyFont="1" applyFill="1" applyBorder="1" applyProtection="1">
      <protection hidden="1"/>
    </xf>
    <xf numFmtId="0" fontId="55" fillId="7" borderId="2" xfId="0" applyFont="1" applyFill="1" applyBorder="1" applyAlignment="1" applyProtection="1">
      <alignment horizontal="center"/>
      <protection hidden="1"/>
    </xf>
    <xf numFmtId="0" fontId="60" fillId="7" borderId="2" xfId="0" applyFont="1" applyFill="1" applyBorder="1" applyProtection="1">
      <protection hidden="1"/>
    </xf>
    <xf numFmtId="0" fontId="61" fillId="7" borderId="4" xfId="0" applyFont="1" applyFill="1" applyBorder="1" applyProtection="1">
      <protection hidden="1"/>
    </xf>
    <xf numFmtId="0" fontId="62" fillId="7" borderId="0" xfId="0" applyFont="1" applyFill="1" applyProtection="1">
      <protection hidden="1"/>
    </xf>
    <xf numFmtId="0" fontId="61" fillId="7" borderId="0" xfId="0" applyFont="1" applyFill="1" applyProtection="1">
      <protection hidden="1"/>
    </xf>
    <xf numFmtId="0" fontId="61" fillId="7" borderId="0" xfId="0" applyFont="1" applyFill="1" applyAlignment="1" applyProtection="1">
      <alignment horizontal="center"/>
      <protection hidden="1"/>
    </xf>
    <xf numFmtId="0" fontId="63" fillId="7" borderId="0" xfId="0" applyFont="1" applyFill="1" applyProtection="1">
      <protection hidden="1"/>
    </xf>
    <xf numFmtId="170" fontId="45" fillId="0" borderId="0" xfId="0" applyNumberFormat="1" applyFont="1"/>
    <xf numFmtId="0" fontId="49"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3" fillId="7" borderId="23" xfId="0" applyFont="1" applyFill="1" applyBorder="1" applyAlignment="1" applyProtection="1">
      <alignment horizontal="center" vertical="center"/>
      <protection hidden="1"/>
    </xf>
    <xf numFmtId="0" fontId="38" fillId="8" borderId="24" xfId="0" applyFont="1" applyFill="1" applyBorder="1" applyAlignment="1" applyProtection="1">
      <alignment horizontal="center" vertical="center" wrapText="1"/>
      <protection hidden="1"/>
    </xf>
    <xf numFmtId="0" fontId="64" fillId="10" borderId="30" xfId="0" applyFont="1" applyFill="1" applyBorder="1" applyAlignment="1" applyProtection="1">
      <alignment horizontal="center" vertical="top" wrapText="1"/>
      <protection hidden="1"/>
    </xf>
    <xf numFmtId="0" fontId="64" fillId="10" borderId="0" xfId="0" applyFont="1" applyFill="1" applyAlignment="1" applyProtection="1">
      <alignment horizontal="center" vertical="top" wrapText="1"/>
      <protection hidden="1"/>
    </xf>
    <xf numFmtId="0" fontId="64"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30"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5"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50"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5" fillId="0" borderId="0" xfId="0" applyFont="1" applyProtection="1">
      <protection hidden="1"/>
    </xf>
    <xf numFmtId="0" fontId="48" fillId="0" borderId="0" xfId="0" applyFont="1" applyProtection="1">
      <protection hidden="1"/>
    </xf>
    <xf numFmtId="0" fontId="45" fillId="0" borderId="0" xfId="0" applyFont="1" applyAlignment="1" applyProtection="1">
      <alignment vertical="center"/>
      <protection hidden="1"/>
    </xf>
    <xf numFmtId="0" fontId="0" fillId="0" borderId="0" xfId="0" applyAlignment="1" applyProtection="1">
      <alignment vertical="center"/>
      <protection hidden="1"/>
    </xf>
    <xf numFmtId="0" fontId="28" fillId="7" borderId="74" xfId="0" applyFont="1" applyFill="1" applyBorder="1" applyAlignment="1" applyProtection="1">
      <alignment horizontal="center"/>
      <protection hidden="1"/>
    </xf>
    <xf numFmtId="0" fontId="28" fillId="7" borderId="3" xfId="0" applyFont="1" applyFill="1" applyBorder="1" applyAlignment="1" applyProtection="1">
      <alignment horizontal="center"/>
      <protection hidden="1"/>
    </xf>
    <xf numFmtId="0" fontId="28"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8"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0" fontId="21" fillId="7" borderId="1" xfId="0" applyFont="1" applyFill="1" applyBorder="1" applyAlignment="1" applyProtection="1">
      <alignment horizontal="center" vertical="center" wrapText="1"/>
      <protection hidden="1"/>
    </xf>
    <xf numFmtId="0" fontId="21" fillId="7" borderId="4" xfId="0" applyFont="1" applyFill="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36" xfId="0" applyNumberFormat="1"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9" fillId="0" borderId="0" xfId="0" applyFont="1" applyProtection="1">
      <protection hidden="1"/>
    </xf>
    <xf numFmtId="0" fontId="28" fillId="7" borderId="50" xfId="0" applyFont="1" applyFill="1" applyBorder="1" applyProtection="1">
      <protection hidden="1"/>
    </xf>
    <xf numFmtId="14" fontId="28" fillId="7" borderId="50" xfId="0" applyNumberFormat="1" applyFont="1" applyFill="1" applyBorder="1" applyProtection="1">
      <protection hidden="1"/>
    </xf>
    <xf numFmtId="0" fontId="28" fillId="7" borderId="64" xfId="0" applyFont="1" applyFill="1" applyBorder="1" applyProtection="1">
      <protection hidden="1"/>
    </xf>
    <xf numFmtId="0" fontId="1" fillId="0" borderId="0" xfId="0" applyFont="1" applyProtection="1">
      <protection hidden="1"/>
    </xf>
    <xf numFmtId="0" fontId="25" fillId="0" borderId="0" xfId="1"/>
    <xf numFmtId="166" fontId="0" fillId="8" borderId="52" xfId="0" applyNumberFormat="1" applyFill="1" applyBorder="1" applyAlignment="1" applyProtection="1">
      <alignment horizontal="center" vertical="center"/>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32" fillId="7" borderId="23" xfId="0" applyFont="1" applyFill="1" applyBorder="1" applyAlignment="1" applyProtection="1">
      <alignment horizontal="center" vertical="top"/>
      <protection hidden="1"/>
    </xf>
    <xf numFmtId="0" fontId="32" fillId="7" borderId="45" xfId="0" applyFont="1" applyFill="1" applyBorder="1" applyAlignment="1" applyProtection="1">
      <alignment horizontal="center" vertical="top"/>
      <protection hidden="1"/>
    </xf>
    <xf numFmtId="0" fontId="32" fillId="7" borderId="24" xfId="0" applyFont="1" applyFill="1" applyBorder="1" applyAlignment="1" applyProtection="1">
      <alignment horizontal="center" vertical="top"/>
      <protection hidden="1"/>
    </xf>
    <xf numFmtId="0" fontId="32" fillId="7" borderId="23" xfId="0" applyFont="1" applyFill="1" applyBorder="1" applyAlignment="1" applyProtection="1">
      <alignment horizontal="center" vertical="center"/>
      <protection hidden="1"/>
    </xf>
    <xf numFmtId="0" fontId="32" fillId="7" borderId="45" xfId="0" applyFont="1" applyFill="1" applyBorder="1" applyAlignment="1" applyProtection="1">
      <alignment horizontal="center" vertical="center"/>
      <protection hidden="1"/>
    </xf>
    <xf numFmtId="0" fontId="32" fillId="7" borderId="24" xfId="0" applyFont="1" applyFill="1" applyBorder="1" applyAlignment="1" applyProtection="1">
      <alignment horizontal="center" vertical="center"/>
      <protection hidden="1"/>
    </xf>
    <xf numFmtId="0" fontId="40" fillId="2" borderId="23" xfId="0" applyFont="1" applyFill="1" applyBorder="1" applyAlignment="1" applyProtection="1">
      <alignment horizontal="left" vertical="center" wrapText="1"/>
      <protection hidden="1"/>
    </xf>
    <xf numFmtId="0" fontId="40" fillId="2" borderId="45" xfId="0" applyFont="1" applyFill="1" applyBorder="1" applyAlignment="1" applyProtection="1">
      <alignment horizontal="left" vertical="center" wrapText="1"/>
      <protection hidden="1"/>
    </xf>
    <xf numFmtId="0" fontId="40" fillId="2" borderId="24" xfId="0" applyFont="1" applyFill="1" applyBorder="1" applyAlignment="1" applyProtection="1">
      <alignment horizontal="left" vertical="center" wrapText="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32" fillId="7" borderId="23" xfId="0" applyFont="1" applyFill="1" applyBorder="1" applyAlignment="1" applyProtection="1">
      <alignment horizontal="center" vertical="center" wrapText="1"/>
      <protection hidden="1"/>
    </xf>
    <xf numFmtId="2" fontId="29" fillId="2" borderId="17" xfId="0" applyNumberFormat="1" applyFont="1" applyFill="1" applyBorder="1" applyAlignment="1" applyProtection="1">
      <alignment horizontal="left" vertical="center" wrapText="1"/>
      <protection hidden="1"/>
    </xf>
    <xf numFmtId="0" fontId="40" fillId="2" borderId="17" xfId="0" applyFont="1" applyFill="1" applyBorder="1" applyAlignment="1" applyProtection="1">
      <alignment horizontal="left" vertical="center" wrapText="1"/>
      <protection hidden="1"/>
    </xf>
    <xf numFmtId="0" fontId="38" fillId="8" borderId="23" xfId="0" applyFont="1" applyFill="1" applyBorder="1" applyAlignment="1" applyProtection="1">
      <alignment horizontal="center" vertical="center" wrapText="1"/>
      <protection hidden="1"/>
    </xf>
    <xf numFmtId="0" fontId="35" fillId="0" borderId="0" xfId="0" applyFont="1" applyAlignment="1" applyProtection="1">
      <alignment horizontal="center"/>
      <protection hidden="1"/>
    </xf>
    <xf numFmtId="0" fontId="46" fillId="5" borderId="0" xfId="0" applyFont="1" applyFill="1" applyAlignment="1" applyProtection="1">
      <alignment horizontal="left"/>
      <protection hidden="1"/>
    </xf>
    <xf numFmtId="0" fontId="36" fillId="5" borderId="0" xfId="0" applyFont="1" applyFill="1" applyAlignment="1" applyProtection="1">
      <alignment horizontal="center" vertical="top"/>
      <protection hidden="1"/>
    </xf>
    <xf numFmtId="0" fontId="37" fillId="0" borderId="0" xfId="0" applyFont="1" applyAlignment="1" applyProtection="1">
      <alignment horizontal="center" vertical="center" wrapText="1" shrinkToFit="1"/>
      <protection hidden="1"/>
    </xf>
    <xf numFmtId="0" fontId="29" fillId="2" borderId="17"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2" borderId="45" xfId="0" applyFont="1" applyFill="1" applyBorder="1" applyAlignment="1" applyProtection="1">
      <alignment horizontal="left" vertical="center" wrapText="1"/>
      <protection hidden="1"/>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65" fillId="7" borderId="30" xfId="0" applyFont="1" applyFill="1" applyBorder="1" applyAlignment="1" applyProtection="1">
      <alignment horizontal="center" vertical="center" wrapText="1"/>
      <protection hidden="1"/>
    </xf>
    <xf numFmtId="0" fontId="65" fillId="7" borderId="0" xfId="0" applyFont="1" applyFill="1" applyAlignment="1" applyProtection="1">
      <alignment horizontal="center" vertical="center" wrapText="1"/>
      <protection hidden="1"/>
    </xf>
    <xf numFmtId="0" fontId="65" fillId="7" borderId="31" xfId="0" applyFont="1" applyFill="1" applyBorder="1" applyAlignment="1" applyProtection="1">
      <alignment horizontal="center" vertical="center" wrapText="1"/>
      <protection hidden="1"/>
    </xf>
    <xf numFmtId="0" fontId="58"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2" fillId="7" borderId="4" xfId="0" applyFont="1" applyFill="1" applyBorder="1" applyAlignment="1" applyProtection="1">
      <alignment horizontal="right" vertical="center" wrapText="1"/>
      <protection hidden="1"/>
    </xf>
    <xf numFmtId="0" fontId="32" fillId="7" borderId="0" xfId="0" applyFont="1" applyFill="1" applyAlignment="1" applyProtection="1">
      <alignment horizontal="right" vertical="center" wrapText="1"/>
      <protection hidden="1"/>
    </xf>
    <xf numFmtId="0" fontId="30" fillId="0" borderId="0" xfId="0" applyFont="1" applyAlignment="1" applyProtection="1">
      <alignment horizontal="center" vertical="center"/>
      <protection locked="0"/>
    </xf>
    <xf numFmtId="0" fontId="32" fillId="7" borderId="4" xfId="0" applyFont="1" applyFill="1" applyBorder="1" applyAlignment="1" applyProtection="1">
      <alignment horizontal="right" vertical="center"/>
      <protection hidden="1"/>
    </xf>
    <xf numFmtId="0" fontId="32" fillId="7" borderId="0" xfId="0" applyFont="1" applyFill="1" applyAlignment="1" applyProtection="1">
      <alignment horizontal="right" vertical="center"/>
      <protection hidden="1"/>
    </xf>
    <xf numFmtId="0" fontId="51" fillId="0" borderId="4"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14" fontId="30" fillId="0" borderId="0" xfId="0" applyNumberFormat="1" applyFont="1" applyAlignment="1" applyProtection="1">
      <alignment horizontal="center" vertical="center"/>
      <protection locked="0"/>
    </xf>
    <xf numFmtId="0" fontId="51" fillId="5" borderId="0" xfId="0" applyFont="1" applyFill="1" applyAlignment="1" applyProtection="1">
      <alignment horizontal="center" vertical="center" wrapText="1"/>
      <protection locked="0"/>
    </xf>
    <xf numFmtId="0" fontId="58" fillId="7" borderId="23" xfId="0" applyFont="1" applyFill="1" applyBorder="1" applyAlignment="1" applyProtection="1">
      <alignment horizontal="center" vertical="center" wrapText="1"/>
      <protection hidden="1"/>
    </xf>
    <xf numFmtId="0" fontId="58" fillId="7" borderId="45" xfId="0" applyFont="1" applyFill="1" applyBorder="1" applyAlignment="1" applyProtection="1">
      <alignment horizontal="center" vertical="center" wrapText="1"/>
      <protection hidden="1"/>
    </xf>
    <xf numFmtId="0" fontId="58" fillId="7" borderId="24" xfId="0" applyFont="1" applyFill="1" applyBorder="1" applyAlignment="1" applyProtection="1">
      <alignment horizontal="center" vertical="center" wrapText="1"/>
      <protection hidden="1"/>
    </xf>
    <xf numFmtId="165" fontId="59" fillId="8" borderId="0" xfId="0" applyNumberFormat="1" applyFont="1" applyFill="1" applyAlignment="1" applyProtection="1">
      <alignment horizontal="center" vertical="center"/>
      <protection hidden="1"/>
    </xf>
    <xf numFmtId="0" fontId="54" fillId="10" borderId="0" xfId="0" applyFont="1" applyFill="1" applyAlignment="1" applyProtection="1">
      <alignment wrapText="1"/>
      <protection hidden="1"/>
    </xf>
    <xf numFmtId="3" fontId="59" fillId="8" borderId="0" xfId="0" applyNumberFormat="1" applyFont="1" applyFill="1" applyAlignment="1" applyProtection="1">
      <alignment horizontal="center" vertical="center" wrapText="1"/>
      <protection hidden="1"/>
    </xf>
    <xf numFmtId="165" fontId="57" fillId="8" borderId="0" xfId="0" applyNumberFormat="1" applyFont="1" applyFill="1" applyAlignment="1" applyProtection="1">
      <alignment horizontal="center" vertical="center"/>
      <protection hidden="1"/>
    </xf>
    <xf numFmtId="0" fontId="54" fillId="10" borderId="0" xfId="0" applyFont="1" applyFill="1" applyAlignment="1" applyProtection="1">
      <alignment horizontal="right" vertical="center"/>
      <protection hidden="1"/>
    </xf>
    <xf numFmtId="0" fontId="58" fillId="7" borderId="45" xfId="0" applyFont="1" applyFill="1" applyBorder="1" applyAlignment="1" applyProtection="1">
      <alignment horizontal="left" vertical="center" wrapText="1"/>
      <protection hidden="1"/>
    </xf>
    <xf numFmtId="0" fontId="58" fillId="7" borderId="24" xfId="0" applyFont="1" applyFill="1" applyBorder="1" applyAlignment="1" applyProtection="1">
      <alignment horizontal="left" vertical="center" wrapText="1"/>
      <protection hidden="1"/>
    </xf>
    <xf numFmtId="0" fontId="50"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0" fillId="6" borderId="0" xfId="0" applyFill="1" applyAlignment="1" applyProtection="1">
      <alignment vertical="center"/>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0" fontId="0" fillId="6" borderId="0" xfId="0" applyFill="1" applyAlignment="1" applyProtection="1">
      <alignment horizontal="right" vertical="center"/>
      <protection hidden="1"/>
    </xf>
    <xf numFmtId="0" fontId="0" fillId="6" borderId="41" xfId="0" applyFill="1" applyBorder="1" applyAlignment="1" applyProtection="1">
      <alignment horizontal="right"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0" fillId="8" borderId="63" xfId="0" applyFont="1" applyFill="1" applyBorder="1" applyAlignment="1" applyProtection="1">
      <alignment horizontal="center" vertical="center" wrapText="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44" fontId="0" fillId="8" borderId="5" xfId="0" applyNumberFormat="1" applyFill="1" applyBorder="1" applyAlignment="1" applyProtection="1">
      <alignment horizontal="center" vertical="center"/>
      <protection hidden="1"/>
    </xf>
    <xf numFmtId="44" fontId="0" fillId="8" borderId="8" xfId="0" applyNumberFormat="1" applyFill="1" applyBorder="1" applyAlignment="1" applyProtection="1">
      <alignment horizontal="center" vertical="center"/>
      <protection hidden="1"/>
    </xf>
    <xf numFmtId="44" fontId="0" fillId="8" borderId="10" xfId="0" applyNumberFormat="1" applyFill="1" applyBorder="1" applyAlignment="1" applyProtection="1">
      <alignment horizontal="center" vertical="center"/>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21" fillId="7" borderId="2" xfId="0" applyFont="1" applyFill="1" applyBorder="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8" borderId="41" xfId="0" applyFill="1" applyBorder="1" applyAlignment="1" applyProtection="1">
      <alignment horizontal="left"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3" fontId="0" fillId="8" borderId="9"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27" fillId="2" borderId="12" xfId="1" applyFont="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2"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0" fontId="0" fillId="8" borderId="9"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9" fillId="8" borderId="0" xfId="0" applyFont="1" applyFill="1" applyAlignment="1" applyProtection="1">
      <alignment horizontal="center" vertical="center" wrapText="1"/>
      <protection hidden="1"/>
    </xf>
    <xf numFmtId="49" fontId="49" fillId="8" borderId="0" xfId="0" applyNumberFormat="1" applyFont="1" applyFill="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8" borderId="0" xfId="0" applyFill="1" applyAlignment="1" applyProtection="1">
      <alignment horizontal="right" wrapText="1"/>
      <protection hidden="1"/>
    </xf>
    <xf numFmtId="0" fontId="0" fillId="0" borderId="41"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44" fontId="1" fillId="8" borderId="8" xfId="0" applyNumberFormat="1" applyFont="1" applyFill="1" applyBorder="1" applyAlignment="1" applyProtection="1">
      <alignment horizontal="center" vertical="center"/>
      <protection hidden="1"/>
    </xf>
    <xf numFmtId="44" fontId="1" fillId="8" borderId="10" xfId="0" applyNumberFormat="1" applyFont="1" applyFill="1" applyBorder="1" applyAlignment="1" applyProtection="1">
      <alignment horizontal="center" vertical="center"/>
      <protection hidden="1"/>
    </xf>
    <xf numFmtId="165" fontId="0" fillId="8" borderId="5"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66" fontId="0" fillId="8" borderId="66"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21" fillId="7" borderId="12" xfId="0" applyFont="1" applyFill="1" applyBorder="1" applyAlignment="1" applyProtection="1">
      <alignment horizontal="center" vertical="center" wrapText="1"/>
      <protection hidden="1"/>
    </xf>
    <xf numFmtId="0" fontId="0" fillId="12" borderId="41" xfId="0" applyFill="1" applyBorder="1" applyProtection="1">
      <protection hidden="1"/>
    </xf>
    <xf numFmtId="0" fontId="0" fillId="12" borderId="0" xfId="0" applyFill="1" applyProtection="1">
      <protection hidden="1"/>
    </xf>
    <xf numFmtId="0" fontId="0" fillId="0" borderId="5"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14" fillId="7" borderId="2" xfId="0" applyFont="1" applyFill="1" applyBorder="1" applyAlignment="1" applyProtection="1">
      <alignment horizontal="center" vertical="center" wrapText="1"/>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50" fillId="7" borderId="1" xfId="0" applyFont="1" applyFill="1" applyBorder="1" applyAlignment="1">
      <alignment horizontal="center"/>
    </xf>
    <xf numFmtId="0" fontId="50" fillId="7" borderId="3" xfId="0" applyFont="1" applyFill="1" applyBorder="1" applyAlignment="1">
      <alignment horizontal="center"/>
    </xf>
    <xf numFmtId="0" fontId="28" fillId="7" borderId="0" xfId="0" applyFont="1" applyFill="1" applyAlignment="1">
      <alignment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0" fontId="28" fillId="7" borderId="36" xfId="0" applyFont="1" applyFill="1" applyBorder="1" applyAlignment="1">
      <alignment horizontal="left" vertical="center" wrapText="1"/>
    </xf>
    <xf numFmtId="0" fontId="28"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44" fontId="0" fillId="8" borderId="17" xfId="0" applyNumberFormat="1" applyFill="1" applyBorder="1" applyAlignment="1">
      <alignment horizontal="right"/>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519853</xdr:colOff>
      <xdr:row>1</xdr:row>
      <xdr:rowOff>55033</xdr:rowOff>
    </xdr:from>
    <xdr:to>
      <xdr:col>15</xdr:col>
      <xdr:colOff>376651</xdr:colOff>
      <xdr:row>4</xdr:row>
      <xdr:rowOff>70273</xdr:rowOff>
    </xdr:to>
    <xdr:pic>
      <xdr:nvPicPr>
        <xdr:cNvPr id="2" name="Obrázek 1">
          <a:extLst>
            <a:ext uri="{FF2B5EF4-FFF2-40B4-BE49-F238E27FC236}">
              <a16:creationId xmlns:a16="http://schemas.microsoft.com/office/drawing/2014/main" id="{3B64E490-04A3-4D72-A7C1-A0994AC54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520" y="232833"/>
          <a:ext cx="412399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68580</xdr:rowOff>
    </xdr:from>
    <xdr:to>
      <xdr:col>1</xdr:col>
      <xdr:colOff>611505</xdr:colOff>
      <xdr:row>0</xdr:row>
      <xdr:rowOff>626745</xdr:rowOff>
    </xdr:to>
    <xdr:pic>
      <xdr:nvPicPr>
        <xdr:cNvPr id="2" name="Obrázek 1">
          <a:extLst>
            <a:ext uri="{FF2B5EF4-FFF2-40B4-BE49-F238E27FC236}">
              <a16:creationId xmlns:a16="http://schemas.microsoft.com/office/drawing/2014/main" id="{7B07BC55-7252-CFF9-1A51-9FC5E005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68580"/>
          <a:ext cx="554355" cy="558165"/>
        </a:xfrm>
        <a:prstGeom prst="rect">
          <a:avLst/>
        </a:prstGeom>
      </xdr:spPr>
    </xdr:pic>
    <xdr:clientData/>
  </xdr:twoCellAnchor>
  <xdr:twoCellAnchor>
    <xdr:from>
      <xdr:col>5</xdr:col>
      <xdr:colOff>824847</xdr:colOff>
      <xdr:row>0</xdr:row>
      <xdr:rowOff>144780</xdr:rowOff>
    </xdr:from>
    <xdr:to>
      <xdr:col>9</xdr:col>
      <xdr:colOff>38100</xdr:colOff>
      <xdr:row>0</xdr:row>
      <xdr:rowOff>510558</xdr:rowOff>
    </xdr:to>
    <xdr:pic>
      <xdr:nvPicPr>
        <xdr:cNvPr id="3" name="Obrázek 2">
          <a:extLst>
            <a:ext uri="{FF2B5EF4-FFF2-40B4-BE49-F238E27FC236}">
              <a16:creationId xmlns:a16="http://schemas.microsoft.com/office/drawing/2014/main" id="{5553FC85-5D9F-3E14-4958-73DE51A1B0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3919" y="144780"/>
          <a:ext cx="2427532" cy="36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D16" sqref="D16:Q16"/>
    </sheetView>
  </sheetViews>
  <sheetFormatPr defaultColWidth="8.81640625" defaultRowHeight="14.5" x14ac:dyDescent="0.35"/>
  <cols>
    <col min="1" max="1" width="5.1796875" style="8" customWidth="1"/>
    <col min="2" max="2" width="4.81640625" style="8" customWidth="1"/>
    <col min="3" max="3" width="20.81640625" style="8" customWidth="1"/>
    <col min="4" max="15" width="8.81640625" style="8"/>
    <col min="16" max="16" width="54.54296875" style="8" customWidth="1"/>
    <col min="17" max="17" width="18.453125" style="8" customWidth="1"/>
    <col min="18" max="16384" width="8.81640625" style="8"/>
  </cols>
  <sheetData>
    <row r="1" spans="1:22" s="37" customFormat="1" ht="14" x14ac:dyDescent="0.3">
      <c r="B1" s="74"/>
      <c r="C1" s="70"/>
    </row>
    <row r="2" spans="1:22" s="37" customFormat="1" ht="14" x14ac:dyDescent="0.3">
      <c r="B2" s="391"/>
      <c r="C2" s="391"/>
      <c r="D2" s="391"/>
      <c r="E2" s="391"/>
      <c r="F2" s="391"/>
      <c r="G2" s="391"/>
      <c r="H2" s="391"/>
      <c r="I2" s="391"/>
      <c r="J2" s="391"/>
      <c r="K2" s="391"/>
      <c r="L2" s="391"/>
      <c r="M2" s="391"/>
      <c r="N2" s="391"/>
      <c r="O2" s="391"/>
      <c r="P2" s="391"/>
      <c r="Q2" s="391"/>
    </row>
    <row r="3" spans="1:22" s="37" customFormat="1" ht="14" x14ac:dyDescent="0.3">
      <c r="B3" s="391"/>
      <c r="C3" s="391"/>
      <c r="D3" s="391"/>
      <c r="E3" s="391"/>
      <c r="F3" s="391"/>
      <c r="G3" s="391"/>
      <c r="H3" s="391"/>
      <c r="I3" s="391"/>
      <c r="J3" s="391"/>
      <c r="K3" s="391"/>
      <c r="L3" s="391"/>
      <c r="M3" s="391"/>
      <c r="N3" s="391"/>
      <c r="O3" s="391"/>
      <c r="P3" s="391"/>
      <c r="Q3" s="391"/>
    </row>
    <row r="4" spans="1:22" s="37" customFormat="1" ht="14" x14ac:dyDescent="0.3">
      <c r="B4" s="391"/>
      <c r="C4" s="391"/>
      <c r="D4" s="391"/>
      <c r="E4" s="391"/>
      <c r="F4" s="391"/>
      <c r="G4" s="391"/>
      <c r="H4" s="391"/>
      <c r="I4" s="391"/>
      <c r="J4" s="391"/>
      <c r="K4" s="391"/>
      <c r="L4" s="391"/>
      <c r="M4" s="391"/>
      <c r="N4" s="391"/>
      <c r="O4" s="391"/>
      <c r="P4" s="391"/>
      <c r="Q4" s="391"/>
      <c r="V4" s="38"/>
    </row>
    <row r="5" spans="1:22" s="37" customFormat="1" ht="14" x14ac:dyDescent="0.3">
      <c r="V5" s="38"/>
    </row>
    <row r="6" spans="1:22" s="38" customFormat="1" ht="15.75" customHeight="1" x14ac:dyDescent="0.3">
      <c r="B6" s="392"/>
      <c r="C6" s="392"/>
      <c r="D6" s="392"/>
      <c r="E6" s="392"/>
      <c r="F6" s="392"/>
      <c r="G6" s="392"/>
      <c r="H6" s="392"/>
      <c r="I6" s="392"/>
      <c r="J6" s="392"/>
      <c r="K6" s="392"/>
      <c r="L6" s="392"/>
      <c r="M6" s="392"/>
      <c r="N6" s="392"/>
      <c r="O6" s="392"/>
      <c r="P6" s="392"/>
      <c r="Q6" s="392"/>
      <c r="R6" s="37"/>
      <c r="S6" s="37"/>
      <c r="T6" s="37"/>
      <c r="U6" s="37"/>
    </row>
    <row r="7" spans="1:22" s="38" customFormat="1" ht="7.5" customHeight="1" x14ac:dyDescent="0.3">
      <c r="R7" s="37"/>
      <c r="S7" s="37"/>
      <c r="T7" s="37"/>
      <c r="U7" s="37"/>
    </row>
    <row r="8" spans="1:22" s="38" customFormat="1" ht="39.5" x14ac:dyDescent="0.3">
      <c r="B8" s="393" t="s">
        <v>447</v>
      </c>
      <c r="C8" s="393"/>
      <c r="D8" s="393"/>
      <c r="E8" s="393"/>
      <c r="F8" s="393"/>
      <c r="G8" s="393"/>
      <c r="H8" s="393"/>
      <c r="I8" s="393"/>
      <c r="J8" s="393"/>
      <c r="K8" s="393"/>
      <c r="L8" s="393"/>
      <c r="M8" s="393"/>
      <c r="N8" s="393"/>
      <c r="O8" s="393"/>
      <c r="P8" s="393"/>
      <c r="Q8" s="393"/>
      <c r="R8" s="37"/>
      <c r="S8" s="37"/>
      <c r="T8" s="37"/>
      <c r="U8" s="37"/>
    </row>
    <row r="9" spans="1:22" s="38" customFormat="1" ht="20.5" customHeight="1" x14ac:dyDescent="0.3">
      <c r="B9" s="394"/>
      <c r="C9" s="394"/>
      <c r="D9" s="394"/>
      <c r="E9" s="394"/>
      <c r="F9" s="394"/>
      <c r="G9" s="394"/>
      <c r="H9" s="394"/>
      <c r="I9" s="394"/>
      <c r="J9" s="394"/>
      <c r="K9" s="394"/>
      <c r="L9" s="394"/>
      <c r="M9" s="394"/>
      <c r="N9" s="394"/>
      <c r="O9" s="394"/>
      <c r="P9" s="394"/>
      <c r="Q9" s="394"/>
      <c r="R9" s="37"/>
      <c r="S9" s="37"/>
      <c r="T9" s="37"/>
      <c r="U9" s="37"/>
    </row>
    <row r="10" spans="1:22" s="38" customFormat="1" ht="15" customHeight="1" x14ac:dyDescent="0.3">
      <c r="B10" s="108"/>
      <c r="C10" s="39"/>
      <c r="R10" s="37"/>
      <c r="S10" s="37"/>
      <c r="T10" s="37"/>
      <c r="U10" s="37"/>
    </row>
    <row r="11" spans="1:22" s="38" customFormat="1" ht="23.15" customHeight="1" x14ac:dyDescent="0.3">
      <c r="A11" s="37"/>
      <c r="B11" s="379" t="s">
        <v>448</v>
      </c>
      <c r="C11" s="380"/>
      <c r="D11" s="380"/>
      <c r="E11" s="380"/>
      <c r="F11" s="380"/>
      <c r="G11" s="380"/>
      <c r="H11" s="380"/>
      <c r="I11" s="380"/>
      <c r="J11" s="380"/>
      <c r="K11" s="380"/>
      <c r="L11" s="380"/>
      <c r="M11" s="380"/>
      <c r="N11" s="380"/>
      <c r="O11" s="380"/>
      <c r="P11" s="380"/>
      <c r="Q11" s="381"/>
      <c r="R11" s="37"/>
      <c r="S11" s="37"/>
      <c r="T11" s="37"/>
      <c r="U11" s="37"/>
    </row>
    <row r="12" spans="1:22" s="37" customFormat="1" ht="337" customHeight="1" x14ac:dyDescent="0.3">
      <c r="B12" s="395" t="s">
        <v>457</v>
      </c>
      <c r="C12" s="395"/>
      <c r="D12" s="395"/>
      <c r="E12" s="395"/>
      <c r="F12" s="395"/>
      <c r="G12" s="395"/>
      <c r="H12" s="395"/>
      <c r="I12" s="395"/>
      <c r="J12" s="395"/>
      <c r="K12" s="395"/>
      <c r="L12" s="395"/>
      <c r="M12" s="395"/>
      <c r="N12" s="395"/>
      <c r="O12" s="395"/>
      <c r="P12" s="395"/>
      <c r="Q12" s="395"/>
      <c r="V12" s="38"/>
    </row>
    <row r="13" spans="1:22" s="37" customFormat="1" ht="15" customHeight="1" x14ac:dyDescent="0.3">
      <c r="J13" s="40"/>
      <c r="K13" s="40"/>
      <c r="L13" s="40"/>
      <c r="M13" s="40"/>
      <c r="N13" s="40"/>
      <c r="O13" s="40"/>
      <c r="P13" s="40"/>
      <c r="Q13" s="40"/>
    </row>
    <row r="14" spans="1:22" s="37" customFormat="1" ht="21" x14ac:dyDescent="0.3">
      <c r="B14" s="376" t="s">
        <v>123</v>
      </c>
      <c r="C14" s="377"/>
      <c r="D14" s="377"/>
      <c r="E14" s="377"/>
      <c r="F14" s="377"/>
      <c r="G14" s="377"/>
      <c r="H14" s="377"/>
      <c r="I14" s="377"/>
      <c r="J14" s="377"/>
      <c r="K14" s="377"/>
      <c r="L14" s="377"/>
      <c r="M14" s="377"/>
      <c r="N14" s="377"/>
      <c r="O14" s="377"/>
      <c r="P14" s="377"/>
      <c r="Q14" s="378"/>
    </row>
    <row r="15" spans="1:22" s="365" customFormat="1" ht="51.5" customHeight="1" x14ac:dyDescent="0.45">
      <c r="A15" s="37"/>
      <c r="B15" s="44" t="s">
        <v>1</v>
      </c>
      <c r="C15" s="42" t="s">
        <v>115</v>
      </c>
      <c r="D15" s="388" t="s">
        <v>460</v>
      </c>
      <c r="E15" s="388"/>
      <c r="F15" s="388"/>
      <c r="G15" s="388"/>
      <c r="H15" s="388"/>
      <c r="I15" s="388"/>
      <c r="J15" s="388"/>
      <c r="K15" s="388"/>
      <c r="L15" s="388"/>
      <c r="M15" s="388"/>
      <c r="N15" s="388"/>
      <c r="O15" s="388"/>
      <c r="P15" s="388"/>
      <c r="Q15" s="388"/>
    </row>
    <row r="16" spans="1:22" s="365" customFormat="1" ht="189" customHeight="1" x14ac:dyDescent="0.45">
      <c r="A16" s="37"/>
      <c r="B16" s="44" t="s">
        <v>2</v>
      </c>
      <c r="C16" s="43" t="s">
        <v>423</v>
      </c>
      <c r="D16" s="389" t="s">
        <v>446</v>
      </c>
      <c r="E16" s="389"/>
      <c r="F16" s="389"/>
      <c r="G16" s="389"/>
      <c r="H16" s="389"/>
      <c r="I16" s="389"/>
      <c r="J16" s="389"/>
      <c r="K16" s="389"/>
      <c r="L16" s="389"/>
      <c r="M16" s="389"/>
      <c r="N16" s="389"/>
      <c r="O16" s="389"/>
      <c r="P16" s="389"/>
      <c r="Q16" s="389"/>
    </row>
    <row r="17" spans="1:17" s="365" customFormat="1" ht="339.5" customHeight="1" x14ac:dyDescent="0.45">
      <c r="A17" s="37"/>
      <c r="B17" s="44" t="s">
        <v>3</v>
      </c>
      <c r="C17" s="43" t="s">
        <v>424</v>
      </c>
      <c r="D17" s="382" t="s">
        <v>458</v>
      </c>
      <c r="E17" s="383"/>
      <c r="F17" s="383"/>
      <c r="G17" s="383"/>
      <c r="H17" s="383"/>
      <c r="I17" s="383"/>
      <c r="J17" s="383"/>
      <c r="K17" s="383"/>
      <c r="L17" s="383"/>
      <c r="M17" s="383"/>
      <c r="N17" s="383"/>
      <c r="O17" s="383"/>
      <c r="P17" s="383"/>
      <c r="Q17" s="384"/>
    </row>
    <row r="18" spans="1:17" s="365" customFormat="1" ht="150" customHeight="1" x14ac:dyDescent="0.45">
      <c r="A18" s="37"/>
      <c r="B18" s="310" t="s">
        <v>4</v>
      </c>
      <c r="C18" s="311" t="s">
        <v>451</v>
      </c>
      <c r="D18" s="383" t="s">
        <v>459</v>
      </c>
      <c r="E18" s="383"/>
      <c r="F18" s="383"/>
      <c r="G18" s="383"/>
      <c r="H18" s="383"/>
      <c r="I18" s="383"/>
      <c r="J18" s="383"/>
      <c r="K18" s="383"/>
      <c r="L18" s="383"/>
      <c r="M18" s="383"/>
      <c r="N18" s="383"/>
      <c r="O18" s="383"/>
      <c r="P18" s="383"/>
      <c r="Q18" s="384"/>
    </row>
    <row r="19" spans="1:17" x14ac:dyDescent="0.35">
      <c r="A19" s="37"/>
    </row>
    <row r="20" spans="1:17" ht="44" customHeight="1" x14ac:dyDescent="0.35">
      <c r="A20" s="37"/>
      <c r="B20" s="387" t="s">
        <v>422</v>
      </c>
      <c r="C20" s="380"/>
      <c r="D20" s="380"/>
      <c r="E20" s="380"/>
      <c r="F20" s="380"/>
      <c r="G20" s="380"/>
      <c r="H20" s="380"/>
      <c r="I20" s="380"/>
      <c r="J20" s="380"/>
      <c r="K20" s="380"/>
      <c r="L20" s="380"/>
      <c r="M20" s="380"/>
      <c r="N20" s="380"/>
      <c r="O20" s="380"/>
      <c r="P20" s="380"/>
      <c r="Q20" s="381"/>
    </row>
    <row r="21" spans="1:17" ht="47.15" customHeight="1" x14ac:dyDescent="0.35">
      <c r="A21" s="37"/>
      <c r="B21" s="385" t="s">
        <v>116</v>
      </c>
      <c r="C21" s="385"/>
      <c r="D21" s="385"/>
      <c r="E21" s="385"/>
      <c r="F21" s="385"/>
      <c r="G21" s="385"/>
      <c r="H21" s="385"/>
      <c r="I21" s="385"/>
      <c r="J21" s="385"/>
      <c r="K21" s="385"/>
      <c r="L21" s="385"/>
      <c r="M21" s="385"/>
      <c r="N21" s="386" t="s">
        <v>125</v>
      </c>
      <c r="O21" s="390"/>
      <c r="P21" s="386" t="s">
        <v>158</v>
      </c>
      <c r="Q21" s="386"/>
    </row>
    <row r="22" spans="1:17" ht="15.65" customHeight="1" x14ac:dyDescent="0.35">
      <c r="A22" s="37"/>
      <c r="B22" s="374" t="s">
        <v>117</v>
      </c>
      <c r="C22" s="398"/>
      <c r="D22" s="398"/>
      <c r="E22" s="398"/>
      <c r="F22" s="398"/>
      <c r="G22" s="398"/>
      <c r="H22" s="398"/>
      <c r="I22" s="398"/>
      <c r="J22" s="398"/>
      <c r="K22" s="398"/>
      <c r="L22" s="398"/>
      <c r="M22" s="375"/>
      <c r="N22" s="396" t="s">
        <v>122</v>
      </c>
      <c r="O22" s="397"/>
      <c r="P22" s="372"/>
      <c r="Q22" s="373"/>
    </row>
    <row r="23" spans="1:17" ht="15.65" customHeight="1" x14ac:dyDescent="0.35">
      <c r="A23" s="37"/>
      <c r="B23" s="374" t="s">
        <v>153</v>
      </c>
      <c r="C23" s="398"/>
      <c r="D23" s="398"/>
      <c r="E23" s="398"/>
      <c r="F23" s="398"/>
      <c r="G23" s="398"/>
      <c r="H23" s="398"/>
      <c r="I23" s="398"/>
      <c r="J23" s="398"/>
      <c r="K23" s="398"/>
      <c r="L23" s="398"/>
      <c r="M23" s="375"/>
      <c r="N23" s="396" t="s">
        <v>122</v>
      </c>
      <c r="O23" s="397"/>
      <c r="P23" s="372"/>
      <c r="Q23" s="373"/>
    </row>
    <row r="24" spans="1:17" ht="15.65" customHeight="1" x14ac:dyDescent="0.35">
      <c r="A24" s="37"/>
      <c r="B24" s="374" t="s">
        <v>124</v>
      </c>
      <c r="C24" s="398"/>
      <c r="D24" s="398"/>
      <c r="E24" s="398"/>
      <c r="F24" s="398"/>
      <c r="G24" s="398"/>
      <c r="H24" s="398"/>
      <c r="I24" s="398"/>
      <c r="J24" s="398"/>
      <c r="K24" s="398"/>
      <c r="L24" s="398"/>
      <c r="M24" s="375"/>
      <c r="N24" s="396" t="s">
        <v>121</v>
      </c>
      <c r="O24" s="397"/>
      <c r="P24" s="372"/>
      <c r="Q24" s="373"/>
    </row>
    <row r="25" spans="1:17" ht="15.65" customHeight="1" x14ac:dyDescent="0.35">
      <c r="A25" s="37"/>
      <c r="B25" s="374" t="s">
        <v>120</v>
      </c>
      <c r="C25" s="398"/>
      <c r="D25" s="398"/>
      <c r="E25" s="398"/>
      <c r="F25" s="398"/>
      <c r="G25" s="398"/>
      <c r="H25" s="398"/>
      <c r="I25" s="398"/>
      <c r="J25" s="398"/>
      <c r="K25" s="398"/>
      <c r="L25" s="398"/>
      <c r="M25" s="375"/>
      <c r="N25" s="396" t="s">
        <v>122</v>
      </c>
      <c r="O25" s="397"/>
      <c r="P25" s="372"/>
      <c r="Q25" s="373"/>
    </row>
    <row r="26" spans="1:17" ht="15.65" customHeight="1" x14ac:dyDescent="0.35">
      <c r="A26" s="37"/>
      <c r="B26" s="374" t="s">
        <v>118</v>
      </c>
      <c r="C26" s="398"/>
      <c r="D26" s="398"/>
      <c r="E26" s="398"/>
      <c r="F26" s="398"/>
      <c r="G26" s="398"/>
      <c r="H26" s="398"/>
      <c r="I26" s="398"/>
      <c r="J26" s="398"/>
      <c r="K26" s="398"/>
      <c r="L26" s="398"/>
      <c r="M26" s="375"/>
      <c r="N26" s="396" t="s">
        <v>121</v>
      </c>
      <c r="O26" s="397"/>
      <c r="P26" s="372"/>
      <c r="Q26" s="373"/>
    </row>
    <row r="27" spans="1:17" ht="15.65" customHeight="1" x14ac:dyDescent="0.35">
      <c r="A27" s="37"/>
      <c r="B27" s="374" t="s">
        <v>119</v>
      </c>
      <c r="C27" s="398"/>
      <c r="D27" s="398"/>
      <c r="E27" s="398"/>
      <c r="F27" s="398"/>
      <c r="G27" s="398"/>
      <c r="H27" s="398"/>
      <c r="I27" s="398"/>
      <c r="J27" s="398"/>
      <c r="K27" s="398"/>
      <c r="L27" s="398"/>
      <c r="M27" s="375"/>
      <c r="N27" s="396" t="s">
        <v>122</v>
      </c>
      <c r="O27" s="397"/>
      <c r="P27" s="372"/>
      <c r="Q27" s="373"/>
    </row>
    <row r="28" spans="1:17" ht="32.15" customHeight="1" x14ac:dyDescent="0.35">
      <c r="A28" s="37"/>
      <c r="B28" s="374" t="s">
        <v>156</v>
      </c>
      <c r="C28" s="398"/>
      <c r="D28" s="398"/>
      <c r="E28" s="398"/>
      <c r="F28" s="398"/>
      <c r="G28" s="398"/>
      <c r="H28" s="398"/>
      <c r="I28" s="398"/>
      <c r="J28" s="398"/>
      <c r="K28" s="398"/>
      <c r="L28" s="398"/>
      <c r="M28" s="375"/>
      <c r="N28" s="396" t="s">
        <v>121</v>
      </c>
      <c r="O28" s="397"/>
      <c r="P28" s="374" t="s">
        <v>159</v>
      </c>
      <c r="Q28" s="375"/>
    </row>
    <row r="29" spans="1:17" ht="15.65" customHeight="1" x14ac:dyDescent="0.35">
      <c r="A29" s="37"/>
      <c r="B29" s="374" t="s">
        <v>154</v>
      </c>
      <c r="C29" s="398"/>
      <c r="D29" s="398"/>
      <c r="E29" s="398"/>
      <c r="F29" s="398"/>
      <c r="G29" s="398"/>
      <c r="H29" s="398"/>
      <c r="I29" s="398"/>
      <c r="J29" s="398"/>
      <c r="K29" s="398"/>
      <c r="L29" s="398"/>
      <c r="M29" s="375"/>
      <c r="N29" s="396" t="s">
        <v>122</v>
      </c>
      <c r="O29" s="397"/>
      <c r="P29" s="372"/>
      <c r="Q29" s="373"/>
    </row>
    <row r="30" spans="1:17" ht="92.15" customHeight="1" x14ac:dyDescent="0.35">
      <c r="A30" s="37"/>
      <c r="B30" s="374" t="s">
        <v>155</v>
      </c>
      <c r="C30" s="398"/>
      <c r="D30" s="398"/>
      <c r="E30" s="398"/>
      <c r="F30" s="398"/>
      <c r="G30" s="398"/>
      <c r="H30" s="398"/>
      <c r="I30" s="398"/>
      <c r="J30" s="398"/>
      <c r="K30" s="398"/>
      <c r="L30" s="398"/>
      <c r="M30" s="375"/>
      <c r="N30" s="396" t="s">
        <v>121</v>
      </c>
      <c r="O30" s="397"/>
      <c r="P30" s="374" t="s">
        <v>160</v>
      </c>
      <c r="Q30" s="375"/>
    </row>
    <row r="31" spans="1:17" ht="15.65" customHeight="1" x14ac:dyDescent="0.35">
      <c r="A31" s="38"/>
    </row>
    <row r="32" spans="1:17" ht="15.65" customHeight="1" x14ac:dyDescent="0.35">
      <c r="A32" s="38"/>
      <c r="B32" s="403" t="s">
        <v>381</v>
      </c>
      <c r="C32" s="404"/>
      <c r="D32" s="404"/>
      <c r="E32" s="405"/>
    </row>
    <row r="33" spans="1:5" ht="15.65" customHeight="1" x14ac:dyDescent="0.35">
      <c r="A33" s="38"/>
      <c r="B33" s="366" t="s">
        <v>362</v>
      </c>
      <c r="C33" s="399" t="s">
        <v>363</v>
      </c>
      <c r="D33" s="399"/>
      <c r="E33" s="400"/>
    </row>
    <row r="34" spans="1:5" ht="15" customHeight="1" x14ac:dyDescent="0.35">
      <c r="A34" s="38"/>
      <c r="B34" s="366" t="s">
        <v>364</v>
      </c>
      <c r="C34" s="399" t="s">
        <v>365</v>
      </c>
      <c r="D34" s="399"/>
      <c r="E34" s="400"/>
    </row>
    <row r="35" spans="1:5" x14ac:dyDescent="0.35">
      <c r="A35" s="38"/>
      <c r="B35" s="367" t="s">
        <v>366</v>
      </c>
      <c r="C35" s="399" t="s">
        <v>367</v>
      </c>
      <c r="D35" s="399"/>
      <c r="E35" s="400"/>
    </row>
    <row r="36" spans="1:5" x14ac:dyDescent="0.35">
      <c r="B36" s="366" t="s">
        <v>368</v>
      </c>
      <c r="C36" s="399" t="s">
        <v>369</v>
      </c>
      <c r="D36" s="399"/>
      <c r="E36" s="400"/>
    </row>
    <row r="37" spans="1:5" x14ac:dyDescent="0.35">
      <c r="B37" s="366" t="s">
        <v>370</v>
      </c>
      <c r="C37" s="399" t="s">
        <v>371</v>
      </c>
      <c r="D37" s="399"/>
      <c r="E37" s="400"/>
    </row>
    <row r="38" spans="1:5" x14ac:dyDescent="0.35">
      <c r="B38" s="366" t="s">
        <v>372</v>
      </c>
      <c r="C38" s="399" t="s">
        <v>373</v>
      </c>
      <c r="D38" s="399"/>
      <c r="E38" s="400"/>
    </row>
    <row r="39" spans="1:5" x14ac:dyDescent="0.35">
      <c r="B39" s="366" t="s">
        <v>374</v>
      </c>
      <c r="C39" s="399" t="s">
        <v>375</v>
      </c>
      <c r="D39" s="399"/>
      <c r="E39" s="400"/>
    </row>
    <row r="40" spans="1:5" x14ac:dyDescent="0.35">
      <c r="B40" s="368" t="s">
        <v>376</v>
      </c>
      <c r="C40" s="401" t="s">
        <v>377</v>
      </c>
      <c r="D40" s="401"/>
      <c r="E40" s="402"/>
    </row>
    <row r="42" spans="1:5" x14ac:dyDescent="0.35">
      <c r="B42" s="369" t="s">
        <v>378</v>
      </c>
    </row>
    <row r="43" spans="1:5" x14ac:dyDescent="0.35">
      <c r="B43" s="370" t="s">
        <v>379</v>
      </c>
    </row>
    <row r="44" spans="1:5" x14ac:dyDescent="0.35">
      <c r="B44" s="370" t="s">
        <v>380</v>
      </c>
    </row>
  </sheetData>
  <sheetProtection algorithmName="SHA-512" hashValue="M3XOGn96tFR1+4RheOkvaw4O+FhUmvypP6j4VxhtX1y7Fg7WiSwU1ZBw4eR4xon13OCLl12nFGJwvV2ncmE4dQ==" saltValue="KeE7hGW7eFXqGY7IiJr7jA==" spinCount="100000" sheet="1" objects="1" scenarios="1"/>
  <mergeCells count="51">
    <mergeCell ref="C37:E37"/>
    <mergeCell ref="C38:E38"/>
    <mergeCell ref="C39:E39"/>
    <mergeCell ref="C40:E40"/>
    <mergeCell ref="B32:E32"/>
    <mergeCell ref="C33:E33"/>
    <mergeCell ref="C34:E34"/>
    <mergeCell ref="C35:E35"/>
    <mergeCell ref="C36:E36"/>
    <mergeCell ref="B29:M29"/>
    <mergeCell ref="B30:M30"/>
    <mergeCell ref="B26:M26"/>
    <mergeCell ref="N29:O29"/>
    <mergeCell ref="N30:O30"/>
    <mergeCell ref="N26:O26"/>
    <mergeCell ref="N27:O27"/>
    <mergeCell ref="P22:Q22"/>
    <mergeCell ref="P23:Q23"/>
    <mergeCell ref="N25:O25"/>
    <mergeCell ref="N28:O28"/>
    <mergeCell ref="B27:M27"/>
    <mergeCell ref="B25:M25"/>
    <mergeCell ref="B28:M28"/>
    <mergeCell ref="N24:O24"/>
    <mergeCell ref="N22:O22"/>
    <mergeCell ref="N23:O23"/>
    <mergeCell ref="B24:M24"/>
    <mergeCell ref="B22:M22"/>
    <mergeCell ref="B23:M23"/>
    <mergeCell ref="B2:Q4"/>
    <mergeCell ref="B6:Q6"/>
    <mergeCell ref="B8:Q8"/>
    <mergeCell ref="B9:Q9"/>
    <mergeCell ref="B12:Q12"/>
    <mergeCell ref="B14:Q14"/>
    <mergeCell ref="B11:Q11"/>
    <mergeCell ref="D17:Q17"/>
    <mergeCell ref="B21:M21"/>
    <mergeCell ref="P21:Q21"/>
    <mergeCell ref="B20:Q20"/>
    <mergeCell ref="D15:Q15"/>
    <mergeCell ref="D16:Q16"/>
    <mergeCell ref="N21:O21"/>
    <mergeCell ref="D18:Q18"/>
    <mergeCell ref="P29:Q29"/>
    <mergeCell ref="P30:Q30"/>
    <mergeCell ref="P24:Q24"/>
    <mergeCell ref="P25:Q25"/>
    <mergeCell ref="P26:Q26"/>
    <mergeCell ref="P27:Q27"/>
    <mergeCell ref="P28:Q28"/>
  </mergeCells>
  <hyperlinks>
    <hyperlink ref="B43" r:id="rId1" xr:uid="{2263A658-A832-4BF3-BCE0-33CEF5430D77}"/>
    <hyperlink ref="B44" r:id="rId2" xr:uid="{0CE6E0A1-6C7A-48BE-BF3A-70E5F5814C68}"/>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P9" sqref="P9"/>
    </sheetView>
  </sheetViews>
  <sheetFormatPr defaultColWidth="8.453125" defaultRowHeight="14.5" x14ac:dyDescent="0.35"/>
  <cols>
    <col min="1" max="1" width="2.1796875" style="262" customWidth="1"/>
    <col min="2" max="2" width="21.1796875" style="262" customWidth="1"/>
    <col min="3" max="3" width="16.36328125" style="262" customWidth="1"/>
    <col min="4" max="4" width="11.90625" style="262" customWidth="1"/>
    <col min="5" max="5" width="1" style="262" customWidth="1"/>
    <col min="6" max="6" width="17.453125" style="262" customWidth="1"/>
    <col min="7" max="8" width="1" style="262" customWidth="1"/>
    <col min="9" max="9" width="26.54296875" style="262" customWidth="1"/>
    <col min="10" max="10" width="3.54296875" style="262" customWidth="1"/>
    <col min="11" max="11" width="2.1796875" style="262" customWidth="1"/>
    <col min="12" max="14" width="0" style="262" hidden="1" customWidth="1"/>
    <col min="15" max="15" width="12.90625" style="262" customWidth="1"/>
    <col min="16" max="16384" width="8.453125" style="262"/>
  </cols>
  <sheetData>
    <row r="1" spans="1:14" ht="53.15" customHeight="1" thickTop="1" x14ac:dyDescent="0.35">
      <c r="A1" s="275"/>
      <c r="B1" s="276"/>
      <c r="C1" s="276"/>
      <c r="D1" s="276"/>
      <c r="E1" s="276"/>
      <c r="F1" s="276"/>
      <c r="G1" s="276"/>
      <c r="H1" s="276"/>
      <c r="I1" s="276"/>
      <c r="J1" s="276"/>
      <c r="K1" s="277"/>
    </row>
    <row r="2" spans="1:14" ht="10.4" customHeight="1" x14ac:dyDescent="0.35">
      <c r="A2" s="261"/>
      <c r="K2" s="263"/>
    </row>
    <row r="3" spans="1:14" ht="40" customHeight="1" x14ac:dyDescent="0.35">
      <c r="A3" s="406" t="s">
        <v>453</v>
      </c>
      <c r="B3" s="407"/>
      <c r="C3" s="407"/>
      <c r="D3" s="407"/>
      <c r="E3" s="407"/>
      <c r="F3" s="407"/>
      <c r="G3" s="407"/>
      <c r="H3" s="407"/>
      <c r="I3" s="407"/>
      <c r="J3" s="407"/>
      <c r="K3" s="408"/>
    </row>
    <row r="4" spans="1:14" ht="6.5" customHeight="1" x14ac:dyDescent="0.35">
      <c r="A4" s="312"/>
      <c r="B4" s="313"/>
      <c r="C4" s="313"/>
      <c r="D4" s="313"/>
      <c r="E4" s="313"/>
      <c r="F4" s="313"/>
      <c r="G4" s="313"/>
      <c r="H4" s="313"/>
      <c r="I4" s="313"/>
      <c r="J4" s="313"/>
      <c r="K4" s="314"/>
    </row>
    <row r="5" spans="1:14" ht="18" customHeight="1" x14ac:dyDescent="0.35">
      <c r="A5" s="312"/>
      <c r="B5" s="409" t="s">
        <v>454</v>
      </c>
      <c r="C5" s="409"/>
      <c r="D5" s="409"/>
      <c r="E5" s="313"/>
      <c r="F5" s="410" t="s">
        <v>443</v>
      </c>
      <c r="G5" s="410"/>
      <c r="H5" s="410"/>
      <c r="I5" s="410"/>
      <c r="J5" s="410"/>
      <c r="K5" s="314"/>
    </row>
    <row r="6" spans="1:14" ht="18" customHeight="1" thickBot="1" x14ac:dyDescent="0.4">
      <c r="A6" s="312"/>
      <c r="B6" s="313"/>
      <c r="C6" s="313"/>
      <c r="D6" s="313"/>
      <c r="E6" s="313"/>
      <c r="F6" s="313"/>
      <c r="G6" s="313"/>
      <c r="H6" s="313"/>
      <c r="I6" s="313"/>
      <c r="J6" s="313"/>
      <c r="K6" s="314"/>
    </row>
    <row r="7" spans="1:14" ht="18" customHeight="1" x14ac:dyDescent="0.45">
      <c r="A7" s="261"/>
      <c r="B7" s="297"/>
      <c r="C7" s="298"/>
      <c r="D7" s="299"/>
      <c r="E7" s="11"/>
      <c r="F7" s="11"/>
      <c r="G7" s="11"/>
      <c r="H7" s="10"/>
      <c r="I7" s="10"/>
      <c r="J7" s="76"/>
      <c r="K7" s="271"/>
    </row>
    <row r="8" spans="1:14" ht="55.5" customHeight="1" x14ac:dyDescent="0.45">
      <c r="A8" s="261"/>
      <c r="B8" s="414" t="s">
        <v>417</v>
      </c>
      <c r="C8" s="415"/>
      <c r="D8" s="415"/>
      <c r="E8" s="45"/>
      <c r="F8" s="416"/>
      <c r="G8" s="417"/>
      <c r="H8" s="417"/>
      <c r="I8" s="417"/>
      <c r="J8" s="78"/>
      <c r="K8" s="271"/>
      <c r="L8" s="262" t="s">
        <v>109</v>
      </c>
    </row>
    <row r="9" spans="1:14" ht="4.4000000000000004" customHeight="1" x14ac:dyDescent="0.45">
      <c r="A9" s="261"/>
      <c r="B9" s="15"/>
      <c r="C9" s="77"/>
      <c r="D9" s="77"/>
      <c r="E9" s="252"/>
      <c r="F9" s="319"/>
      <c r="G9" s="319"/>
      <c r="H9" s="319"/>
      <c r="I9" s="319"/>
      <c r="J9" s="78"/>
      <c r="K9" s="271"/>
    </row>
    <row r="10" spans="1:14" ht="21" customHeight="1" x14ac:dyDescent="0.45">
      <c r="A10" s="261"/>
      <c r="B10" s="414" t="s">
        <v>418</v>
      </c>
      <c r="C10" s="415"/>
      <c r="D10" s="415"/>
      <c r="E10" s="252"/>
      <c r="F10" s="419"/>
      <c r="G10" s="419"/>
      <c r="H10" s="419"/>
      <c r="I10" s="419"/>
      <c r="J10" s="78"/>
      <c r="K10" s="271"/>
    </row>
    <row r="11" spans="1:14" ht="18" customHeight="1" x14ac:dyDescent="0.55000000000000004">
      <c r="A11" s="261"/>
      <c r="B11" s="300"/>
      <c r="C11" s="301"/>
      <c r="D11" s="302"/>
      <c r="E11" s="79"/>
      <c r="F11" s="77"/>
      <c r="G11" s="79"/>
      <c r="H11" s="80"/>
      <c r="I11" s="80"/>
      <c r="J11" s="78"/>
      <c r="K11" s="271"/>
      <c r="L11" s="320" t="s">
        <v>106</v>
      </c>
      <c r="M11" s="320" t="s">
        <v>107</v>
      </c>
      <c r="N11" s="320" t="s">
        <v>108</v>
      </c>
    </row>
    <row r="12" spans="1:14" ht="21" x14ac:dyDescent="0.45">
      <c r="A12" s="261"/>
      <c r="B12" s="414" t="s">
        <v>387</v>
      </c>
      <c r="C12" s="415"/>
      <c r="D12" s="415"/>
      <c r="E12" s="77"/>
      <c r="F12" s="418"/>
      <c r="G12" s="418"/>
      <c r="H12" s="418"/>
      <c r="I12" s="418"/>
      <c r="J12" s="78"/>
      <c r="K12" s="271"/>
      <c r="L12" s="320">
        <f>MONTH(F12)</f>
        <v>1</v>
      </c>
      <c r="M12" s="320">
        <f>YEAR(F12)</f>
        <v>1900</v>
      </c>
      <c r="N12" s="320">
        <f>VALUE(_xlfn.CONCAT(L12,".",M12))</f>
        <v>1</v>
      </c>
    </row>
    <row r="13" spans="1:14" ht="4.4000000000000004" customHeight="1" x14ac:dyDescent="0.35">
      <c r="A13" s="261"/>
      <c r="B13" s="15"/>
      <c r="C13" s="77"/>
      <c r="D13" s="77"/>
      <c r="E13" s="77"/>
      <c r="F13" s="81"/>
      <c r="G13" s="81"/>
      <c r="H13" s="81"/>
      <c r="I13" s="81"/>
      <c r="J13" s="82"/>
      <c r="K13" s="271"/>
      <c r="L13" s="320"/>
      <c r="M13" s="320"/>
      <c r="N13" s="320"/>
    </row>
    <row r="14" spans="1:14" ht="21" x14ac:dyDescent="0.45">
      <c r="A14" s="261"/>
      <c r="B14" s="414" t="s">
        <v>388</v>
      </c>
      <c r="C14" s="415"/>
      <c r="D14" s="415"/>
      <c r="E14" s="77"/>
      <c r="F14" s="418"/>
      <c r="G14" s="418"/>
      <c r="H14" s="418"/>
      <c r="I14" s="418"/>
      <c r="J14" s="78"/>
      <c r="K14" s="271"/>
      <c r="L14" s="320">
        <f>MONTH(F14)</f>
        <v>1</v>
      </c>
      <c r="M14" s="320">
        <f>YEAR(F14)</f>
        <v>1900</v>
      </c>
      <c r="N14" s="320">
        <f>VALUE(_xlfn.CONCAT(L14,".",M14))</f>
        <v>1</v>
      </c>
    </row>
    <row r="15" spans="1:14" ht="18" customHeight="1" x14ac:dyDescent="0.55000000000000004">
      <c r="A15" s="261"/>
      <c r="B15" s="300"/>
      <c r="C15" s="303"/>
      <c r="D15" s="304"/>
      <c r="E15" s="260"/>
      <c r="F15" s="260"/>
      <c r="G15" s="260"/>
      <c r="H15" s="80"/>
      <c r="I15" s="80"/>
      <c r="J15" s="78"/>
      <c r="K15" s="271"/>
    </row>
    <row r="16" spans="1:14" ht="38" customHeight="1" x14ac:dyDescent="0.45">
      <c r="A16" s="261"/>
      <c r="B16" s="411" t="s">
        <v>440</v>
      </c>
      <c r="C16" s="412"/>
      <c r="D16" s="412"/>
      <c r="E16" s="260"/>
      <c r="F16" s="413"/>
      <c r="G16" s="413"/>
      <c r="H16" s="413"/>
      <c r="I16" s="413"/>
      <c r="J16" s="78"/>
      <c r="K16" s="271"/>
    </row>
    <row r="17" spans="1:15" ht="18" customHeight="1" thickBot="1" x14ac:dyDescent="0.5">
      <c r="A17" s="261"/>
      <c r="B17" s="46"/>
      <c r="C17" s="12"/>
      <c r="D17" s="13"/>
      <c r="E17" s="14"/>
      <c r="F17" s="14"/>
      <c r="G17" s="14"/>
      <c r="H17" s="13"/>
      <c r="I17" s="13"/>
      <c r="J17" s="83"/>
      <c r="K17" s="271"/>
    </row>
    <row r="18" spans="1:15" ht="13" customHeight="1" x14ac:dyDescent="0.35">
      <c r="A18" s="261"/>
      <c r="B18" s="273"/>
      <c r="C18" s="274"/>
      <c r="D18" s="274"/>
      <c r="E18" s="274"/>
      <c r="F18" s="274"/>
      <c r="G18" s="274"/>
      <c r="H18" s="274"/>
      <c r="I18" s="274"/>
      <c r="J18" s="274"/>
      <c r="K18" s="271"/>
    </row>
    <row r="19" spans="1:15" ht="24" customHeight="1" x14ac:dyDescent="0.55000000000000004">
      <c r="A19" s="261"/>
      <c r="B19" s="424" t="s">
        <v>349</v>
      </c>
      <c r="C19" s="424"/>
      <c r="D19" s="424"/>
      <c r="E19" s="424"/>
      <c r="F19" s="424"/>
      <c r="G19" s="278"/>
      <c r="H19" s="278"/>
      <c r="I19" s="279"/>
      <c r="J19" s="279"/>
      <c r="K19" s="263"/>
    </row>
    <row r="20" spans="1:15" ht="4.4000000000000004" customHeight="1" x14ac:dyDescent="0.45">
      <c r="A20" s="261"/>
      <c r="B20" s="285"/>
      <c r="C20" s="286"/>
      <c r="D20" s="278"/>
      <c r="E20" s="278"/>
      <c r="F20" s="278"/>
      <c r="G20" s="278"/>
      <c r="H20" s="278"/>
      <c r="I20" s="279"/>
      <c r="J20" s="279"/>
      <c r="K20" s="263"/>
    </row>
    <row r="21" spans="1:15" s="321" customFormat="1" ht="26.5" customHeight="1" x14ac:dyDescent="0.35">
      <c r="A21" s="270"/>
      <c r="B21" s="420" t="s">
        <v>304</v>
      </c>
      <c r="C21" s="421"/>
      <c r="D21" s="421"/>
      <c r="E21" s="421"/>
      <c r="F21" s="422"/>
      <c r="G21" s="293"/>
      <c r="H21" s="294"/>
      <c r="I21" s="423">
        <f>'Realizace návratového grantu'!J18</f>
        <v>0</v>
      </c>
      <c r="J21" s="423"/>
      <c r="K21" s="269"/>
      <c r="O21" s="262"/>
    </row>
    <row r="22" spans="1:15" ht="4.4000000000000004" customHeight="1" x14ac:dyDescent="0.45">
      <c r="A22" s="261"/>
      <c r="B22" s="272"/>
      <c r="C22" s="272"/>
      <c r="D22" s="272"/>
      <c r="E22" s="272"/>
      <c r="F22" s="272"/>
      <c r="G22" s="272"/>
      <c r="H22" s="272"/>
      <c r="I22" s="280"/>
      <c r="J22" s="280"/>
      <c r="K22" s="263"/>
    </row>
    <row r="23" spans="1:15" s="321" customFormat="1" ht="26.5" customHeight="1" x14ac:dyDescent="0.35">
      <c r="A23" s="270"/>
      <c r="B23" s="420" t="s">
        <v>305</v>
      </c>
      <c r="C23" s="421"/>
      <c r="D23" s="421"/>
      <c r="E23" s="421"/>
      <c r="F23" s="422"/>
      <c r="G23" s="293"/>
      <c r="H23" s="294"/>
      <c r="I23" s="423">
        <f>'Realizace návratového grantu'!J36</f>
        <v>0</v>
      </c>
      <c r="J23" s="423"/>
      <c r="K23" s="269"/>
      <c r="O23" s="262"/>
    </row>
    <row r="24" spans="1:15" ht="4.4000000000000004" customHeight="1" x14ac:dyDescent="0.45">
      <c r="A24" s="261"/>
      <c r="B24" s="272"/>
      <c r="C24" s="272"/>
      <c r="D24" s="272"/>
      <c r="E24" s="272"/>
      <c r="F24" s="272"/>
      <c r="G24" s="272"/>
      <c r="H24" s="272"/>
      <c r="I24" s="280"/>
      <c r="J24" s="280"/>
      <c r="K24" s="263"/>
    </row>
    <row r="25" spans="1:15" s="321" customFormat="1" ht="26.5" customHeight="1" x14ac:dyDescent="0.35">
      <c r="A25" s="270"/>
      <c r="B25" s="420" t="s">
        <v>306</v>
      </c>
      <c r="C25" s="421"/>
      <c r="D25" s="421"/>
      <c r="E25" s="421"/>
      <c r="F25" s="422"/>
      <c r="G25" s="293"/>
      <c r="H25" s="294"/>
      <c r="I25" s="423">
        <f>'Realizace návratového grantu'!J60</f>
        <v>0</v>
      </c>
      <c r="J25" s="423"/>
      <c r="K25" s="269"/>
      <c r="O25" s="262"/>
    </row>
    <row r="26" spans="1:15" ht="4.4000000000000004" customHeight="1" x14ac:dyDescent="0.45">
      <c r="A26" s="261"/>
      <c r="B26" s="272"/>
      <c r="C26" s="272"/>
      <c r="D26" s="272"/>
      <c r="E26" s="272"/>
      <c r="F26" s="272"/>
      <c r="G26" s="272"/>
      <c r="H26" s="272"/>
      <c r="I26" s="280"/>
      <c r="J26" s="280"/>
      <c r="K26" s="263"/>
    </row>
    <row r="27" spans="1:15" s="321" customFormat="1" ht="26.5" customHeight="1" x14ac:dyDescent="0.35">
      <c r="A27" s="270"/>
      <c r="B27" s="420" t="s">
        <v>310</v>
      </c>
      <c r="C27" s="421"/>
      <c r="D27" s="421"/>
      <c r="E27" s="421"/>
      <c r="F27" s="422"/>
      <c r="G27" s="293"/>
      <c r="H27" s="294"/>
      <c r="I27" s="423">
        <f>'Realizace návratového grantu'!J68</f>
        <v>0</v>
      </c>
      <c r="J27" s="423"/>
      <c r="K27" s="269"/>
      <c r="O27" s="262"/>
    </row>
    <row r="28" spans="1:15" ht="4.4000000000000004" customHeight="1" x14ac:dyDescent="0.45">
      <c r="A28" s="261"/>
      <c r="B28" s="272"/>
      <c r="C28" s="272"/>
      <c r="D28" s="272"/>
      <c r="E28" s="272"/>
      <c r="F28" s="272"/>
      <c r="G28" s="272"/>
      <c r="H28" s="272"/>
      <c r="I28" s="280"/>
      <c r="J28" s="280"/>
      <c r="K28" s="263"/>
    </row>
    <row r="29" spans="1:15" s="321" customFormat="1" ht="26.5" customHeight="1" x14ac:dyDescent="0.35">
      <c r="A29" s="270"/>
      <c r="B29" s="420" t="s">
        <v>307</v>
      </c>
      <c r="C29" s="421"/>
      <c r="D29" s="421"/>
      <c r="E29" s="421"/>
      <c r="F29" s="422"/>
      <c r="G29" s="293"/>
      <c r="H29" s="294"/>
      <c r="I29" s="423">
        <f>'Realizace návratového grantu'!J79</f>
        <v>0</v>
      </c>
      <c r="J29" s="423"/>
      <c r="K29" s="269"/>
      <c r="O29" s="262"/>
    </row>
    <row r="30" spans="1:15" ht="4.4000000000000004" customHeight="1" x14ac:dyDescent="0.45">
      <c r="A30" s="261"/>
      <c r="B30" s="272"/>
      <c r="C30" s="272"/>
      <c r="D30" s="272"/>
      <c r="E30" s="272"/>
      <c r="F30" s="272"/>
      <c r="G30" s="272"/>
      <c r="H30" s="272"/>
      <c r="I30" s="280"/>
      <c r="J30" s="280"/>
      <c r="K30" s="263"/>
    </row>
    <row r="31" spans="1:15" s="321" customFormat="1" ht="26.5" customHeight="1" x14ac:dyDescent="0.35">
      <c r="A31" s="270"/>
      <c r="B31" s="420" t="s">
        <v>308</v>
      </c>
      <c r="C31" s="421"/>
      <c r="D31" s="421"/>
      <c r="E31" s="421"/>
      <c r="F31" s="422"/>
      <c r="G31" s="293"/>
      <c r="H31" s="294"/>
      <c r="I31" s="423">
        <f>'Realizace návratového grantu'!J119</f>
        <v>0</v>
      </c>
      <c r="J31" s="423"/>
      <c r="K31" s="269"/>
      <c r="O31" s="262"/>
    </row>
    <row r="32" spans="1:15" ht="16.5" customHeight="1" x14ac:dyDescent="0.45">
      <c r="A32" s="261"/>
      <c r="B32" s="272"/>
      <c r="C32" s="272"/>
      <c r="D32" s="295"/>
      <c r="E32" s="295"/>
      <c r="F32" s="295"/>
      <c r="G32" s="295"/>
      <c r="H32" s="295"/>
      <c r="I32" s="296"/>
      <c r="J32" s="296"/>
      <c r="K32" s="263"/>
    </row>
    <row r="33" spans="1:15" s="321" customFormat="1" ht="26.5" customHeight="1" x14ac:dyDescent="0.35">
      <c r="A33" s="270"/>
      <c r="B33" s="420" t="s">
        <v>350</v>
      </c>
      <c r="C33" s="421"/>
      <c r="D33" s="421"/>
      <c r="E33" s="421"/>
      <c r="F33" s="422"/>
      <c r="G33" s="293"/>
      <c r="H33" s="294"/>
      <c r="I33" s="423">
        <f>'Realizace návratového grantu'!J7</f>
        <v>0</v>
      </c>
      <c r="J33" s="423"/>
      <c r="K33" s="269"/>
      <c r="O33" s="262"/>
    </row>
    <row r="34" spans="1:15" ht="16.5" customHeight="1" x14ac:dyDescent="0.45">
      <c r="A34" s="261"/>
      <c r="B34" s="286"/>
      <c r="C34" s="286"/>
      <c r="D34" s="281"/>
      <c r="E34" s="281"/>
      <c r="F34" s="281"/>
      <c r="G34" s="281"/>
      <c r="H34" s="281"/>
      <c r="I34" s="282"/>
      <c r="J34" s="282"/>
      <c r="K34" s="263"/>
    </row>
    <row r="35" spans="1:15" ht="29.5" customHeight="1" x14ac:dyDescent="0.45">
      <c r="A35" s="261"/>
      <c r="B35" s="427" t="s">
        <v>445</v>
      </c>
      <c r="C35" s="427"/>
      <c r="D35" s="427"/>
      <c r="E35" s="427"/>
      <c r="F35" s="427"/>
      <c r="G35" s="281"/>
      <c r="H35" s="281"/>
      <c r="I35" s="426">
        <f>'Realizace návratového grantu'!J5</f>
        <v>0</v>
      </c>
      <c r="J35" s="426"/>
      <c r="K35" s="263"/>
    </row>
    <row r="36" spans="1:15" ht="16" customHeight="1" x14ac:dyDescent="0.45">
      <c r="A36" s="261"/>
      <c r="B36" s="287"/>
      <c r="C36" s="287"/>
      <c r="D36" s="287"/>
      <c r="E36" s="287"/>
      <c r="F36" s="287"/>
      <c r="G36" s="281"/>
      <c r="H36" s="281"/>
      <c r="I36" s="287"/>
      <c r="J36" s="287"/>
      <c r="K36" s="263"/>
    </row>
    <row r="37" spans="1:15" ht="22" customHeight="1" x14ac:dyDescent="0.55000000000000004">
      <c r="A37" s="261"/>
      <c r="B37" s="283" t="s">
        <v>351</v>
      </c>
      <c r="C37" s="286"/>
      <c r="D37" s="278"/>
      <c r="E37" s="278"/>
      <c r="F37" s="278"/>
      <c r="G37" s="278"/>
      <c r="H37" s="278"/>
      <c r="I37" s="279"/>
      <c r="J37" s="279"/>
      <c r="K37" s="263"/>
      <c r="O37" s="322"/>
    </row>
    <row r="38" spans="1:15" ht="4.4000000000000004" customHeight="1" x14ac:dyDescent="0.45">
      <c r="A38" s="261"/>
      <c r="B38" s="286"/>
      <c r="C38" s="286"/>
      <c r="D38" s="278"/>
      <c r="E38" s="278"/>
      <c r="F38" s="278"/>
      <c r="G38" s="278"/>
      <c r="H38" s="278"/>
      <c r="I38" s="279"/>
      <c r="J38" s="279"/>
      <c r="K38" s="263"/>
    </row>
    <row r="39" spans="1:15" s="323" customFormat="1" ht="32.5" customHeight="1" x14ac:dyDescent="0.35">
      <c r="A39" s="268"/>
      <c r="B39" s="289">
        <v>204041</v>
      </c>
      <c r="C39" s="428" t="s">
        <v>414</v>
      </c>
      <c r="D39" s="428"/>
      <c r="E39" s="428"/>
      <c r="F39" s="429"/>
      <c r="G39" s="290"/>
      <c r="H39" s="290"/>
      <c r="I39" s="425">
        <f>Přehled!C19</f>
        <v>0</v>
      </c>
      <c r="J39" s="425"/>
      <c r="K39" s="267"/>
    </row>
    <row r="40" spans="1:15" ht="4.4000000000000004" customHeight="1" x14ac:dyDescent="0.45">
      <c r="A40" s="261"/>
      <c r="B40" s="284"/>
      <c r="C40" s="272"/>
      <c r="D40" s="291"/>
      <c r="E40" s="291"/>
      <c r="F40" s="291"/>
      <c r="G40" s="291"/>
      <c r="H40" s="291"/>
      <c r="I40" s="292"/>
      <c r="J40" s="292"/>
      <c r="K40" s="263"/>
    </row>
    <row r="41" spans="1:15" s="323" customFormat="1" ht="32.5" customHeight="1" x14ac:dyDescent="0.35">
      <c r="A41" s="268"/>
      <c r="B41" s="289">
        <v>244021</v>
      </c>
      <c r="C41" s="428" t="s">
        <v>415</v>
      </c>
      <c r="D41" s="428"/>
      <c r="E41" s="428"/>
      <c r="F41" s="429"/>
      <c r="G41" s="290"/>
      <c r="H41" s="290"/>
      <c r="I41" s="425">
        <f>Přehled!C20</f>
        <v>0</v>
      </c>
      <c r="J41" s="425"/>
      <c r="K41" s="267"/>
    </row>
    <row r="42" spans="1:15" ht="4.4000000000000004" customHeight="1" x14ac:dyDescent="0.45">
      <c r="A42" s="261"/>
      <c r="B42" s="284"/>
      <c r="C42" s="272"/>
      <c r="D42" s="291"/>
      <c r="E42" s="291"/>
      <c r="F42" s="291"/>
      <c r="G42" s="291"/>
      <c r="H42" s="291"/>
      <c r="I42" s="292"/>
      <c r="J42" s="292"/>
      <c r="K42" s="263"/>
    </row>
    <row r="43" spans="1:15" s="323" customFormat="1" ht="32.5" customHeight="1" x14ac:dyDescent="0.35">
      <c r="A43" s="268"/>
      <c r="B43" s="289">
        <v>204032</v>
      </c>
      <c r="C43" s="428" t="s">
        <v>416</v>
      </c>
      <c r="D43" s="428"/>
      <c r="E43" s="428"/>
      <c r="F43" s="429"/>
      <c r="G43" s="290"/>
      <c r="H43" s="290"/>
      <c r="I43" s="425">
        <f>Přehled!C21</f>
        <v>0</v>
      </c>
      <c r="J43" s="425"/>
      <c r="K43" s="267"/>
    </row>
    <row r="44" spans="1:15" ht="17.5" x14ac:dyDescent="0.45">
      <c r="A44" s="261"/>
      <c r="B44" s="286"/>
      <c r="C44" s="286"/>
      <c r="D44" s="288"/>
      <c r="E44" s="288"/>
      <c r="F44" s="288"/>
      <c r="G44" s="288"/>
      <c r="H44" s="288"/>
      <c r="I44" s="288"/>
      <c r="J44" s="288"/>
      <c r="K44" s="263"/>
    </row>
    <row r="45" spans="1:15" x14ac:dyDescent="0.35">
      <c r="A45" s="261"/>
      <c r="K45" s="263"/>
    </row>
    <row r="46" spans="1:15" x14ac:dyDescent="0.35">
      <c r="A46" s="261"/>
      <c r="K46" s="263"/>
    </row>
    <row r="47" spans="1:15" x14ac:dyDescent="0.35">
      <c r="A47" s="261"/>
      <c r="K47" s="263"/>
    </row>
    <row r="48" spans="1:15" ht="15" thickBot="1" x14ac:dyDescent="0.4">
      <c r="A48" s="264"/>
      <c r="B48" s="265"/>
      <c r="C48" s="265"/>
      <c r="D48" s="265"/>
      <c r="E48" s="265"/>
      <c r="F48" s="265"/>
      <c r="G48" s="265"/>
      <c r="H48" s="265"/>
      <c r="I48" s="265"/>
      <c r="J48" s="265"/>
      <c r="K48" s="266"/>
    </row>
    <row r="49" s="262" customFormat="1" ht="15" thickTop="1" x14ac:dyDescent="0.35"/>
    <row r="79" s="324" customFormat="1" ht="15.5" x14ac:dyDescent="0.35"/>
    <row r="80" s="324" customFormat="1" ht="15.5" x14ac:dyDescent="0.35"/>
    <row r="81" s="324" customFormat="1" ht="15.5" x14ac:dyDescent="0.35"/>
    <row r="82" s="324" customFormat="1" ht="15.5" x14ac:dyDescent="0.35"/>
  </sheetData>
  <sheetProtection algorithmName="SHA-512" hashValue="IMoB8JbFhcmT7T2FKPlME1qQB5erisxwcAj7wy09BGaOKdGN8BjsAZmGQ6em/0Owe0HAiR05hUMHrqeEwvpd1g==" saltValue="sQ/mlztdGt1XcBLKAfReAA==" spinCount="100000" sheet="1" objects="1" scenarios="1"/>
  <mergeCells count="36">
    <mergeCell ref="I39:J39"/>
    <mergeCell ref="I43:J43"/>
    <mergeCell ref="I35:J35"/>
    <mergeCell ref="B35:F35"/>
    <mergeCell ref="I41:J41"/>
    <mergeCell ref="C39:F39"/>
    <mergeCell ref="C41:F41"/>
    <mergeCell ref="C43:F43"/>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A3:K3"/>
    <mergeCell ref="B5:D5"/>
    <mergeCell ref="F5:J5"/>
    <mergeCell ref="B16:D16"/>
    <mergeCell ref="F16:I16"/>
    <mergeCell ref="B8:D8"/>
    <mergeCell ref="B12:D12"/>
    <mergeCell ref="B14:D14"/>
    <mergeCell ref="F8:I8"/>
    <mergeCell ref="F12:I12"/>
    <mergeCell ref="F14:I14"/>
    <mergeCell ref="B10:D10"/>
    <mergeCell ref="F10:I10"/>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F19" sqref="F19"/>
    </sheetView>
  </sheetViews>
  <sheetFormatPr defaultColWidth="9.1796875" defaultRowHeight="14.5" x14ac:dyDescent="0.35"/>
  <cols>
    <col min="1" max="1" width="15.453125" style="8" customWidth="1"/>
    <col min="2" max="2" width="15.453125" style="325" customWidth="1"/>
    <col min="3" max="3" width="16.54296875" style="8" customWidth="1"/>
    <col min="4" max="4" width="16.81640625" style="8" customWidth="1"/>
    <col min="5" max="5" width="15.54296875" style="8" customWidth="1"/>
    <col min="6" max="17" width="16.6328125" style="8" customWidth="1"/>
    <col min="18" max="18" width="4.453125" style="8" customWidth="1"/>
    <col min="19" max="19" width="11.1796875" style="8" customWidth="1"/>
    <col min="20" max="16384" width="9.1796875" style="8"/>
  </cols>
  <sheetData>
    <row r="1" spans="1:19" ht="29.5" customHeight="1" x14ac:dyDescent="0.35"/>
    <row r="2" spans="1:19" ht="35.5" customHeight="1" thickBot="1" x14ac:dyDescent="0.4">
      <c r="A2" s="430" t="s">
        <v>413</v>
      </c>
      <c r="B2" s="430"/>
      <c r="C2" s="430"/>
      <c r="D2" s="430"/>
      <c r="E2" s="430"/>
      <c r="F2" s="430"/>
      <c r="G2" s="430"/>
      <c r="H2" s="430"/>
      <c r="I2" s="430"/>
      <c r="J2" s="430"/>
      <c r="K2" s="430"/>
      <c r="L2" s="430"/>
      <c r="M2" s="430"/>
      <c r="N2" s="430"/>
      <c r="O2" s="430"/>
      <c r="P2" s="430"/>
      <c r="Q2" s="430"/>
    </row>
    <row r="3" spans="1:19" ht="7" customHeight="1" thickBot="1" x14ac:dyDescent="0.4">
      <c r="A3" s="326"/>
      <c r="B3" s="326"/>
      <c r="C3" s="326"/>
      <c r="D3" s="326"/>
      <c r="E3" s="326"/>
      <c r="F3" s="326"/>
      <c r="G3" s="326"/>
      <c r="H3" s="326"/>
      <c r="I3" s="326"/>
      <c r="J3" s="326"/>
      <c r="K3" s="326"/>
      <c r="L3" s="326"/>
      <c r="M3" s="326"/>
      <c r="N3" s="326"/>
      <c r="O3" s="326"/>
      <c r="P3" s="326"/>
      <c r="Q3" s="326"/>
    </row>
    <row r="4" spans="1:19" s="327" customFormat="1" ht="56.5" customHeight="1" x14ac:dyDescent="0.35">
      <c r="A4" s="431" t="s">
        <v>404</v>
      </c>
      <c r="B4" s="432"/>
      <c r="C4" s="453" t="s">
        <v>150</v>
      </c>
      <c r="D4" s="441" t="s">
        <v>80</v>
      </c>
      <c r="E4" s="444" t="s">
        <v>81</v>
      </c>
      <c r="F4" s="49" t="s">
        <v>425</v>
      </c>
      <c r="G4" s="47" t="s">
        <v>426</v>
      </c>
      <c r="H4" s="49" t="s">
        <v>427</v>
      </c>
      <c r="I4" s="47" t="s">
        <v>428</v>
      </c>
      <c r="J4" s="49" t="s">
        <v>429</v>
      </c>
      <c r="K4" s="47" t="s">
        <v>430</v>
      </c>
      <c r="L4" s="49" t="s">
        <v>431</v>
      </c>
      <c r="M4" s="47" t="s">
        <v>432</v>
      </c>
      <c r="N4" s="49" t="s">
        <v>433</v>
      </c>
      <c r="O4" s="47" t="s">
        <v>434</v>
      </c>
      <c r="P4" s="49" t="s">
        <v>435</v>
      </c>
      <c r="Q4" s="47" t="s">
        <v>436</v>
      </c>
    </row>
    <row r="5" spans="1:19" s="328" customFormat="1" ht="18.5" x14ac:dyDescent="0.35">
      <c r="A5" s="433"/>
      <c r="B5" s="434"/>
      <c r="C5" s="454"/>
      <c r="D5" s="442"/>
      <c r="E5" s="445"/>
      <c r="F5" s="178"/>
      <c r="G5" s="106"/>
      <c r="H5" s="106"/>
      <c r="I5" s="106"/>
      <c r="J5" s="106"/>
      <c r="K5" s="106"/>
      <c r="L5" s="106"/>
      <c r="M5" s="106"/>
      <c r="N5" s="106"/>
      <c r="O5" s="106"/>
      <c r="P5" s="106"/>
      <c r="Q5" s="106"/>
    </row>
    <row r="6" spans="1:19" s="329" customFormat="1" ht="18.5" hidden="1" customHeight="1" x14ac:dyDescent="0.35">
      <c r="A6" s="433"/>
      <c r="B6" s="434"/>
      <c r="C6" s="454"/>
      <c r="D6" s="442"/>
      <c r="E6" s="445"/>
      <c r="F6" s="179"/>
      <c r="G6" s="107"/>
      <c r="H6" s="107"/>
      <c r="I6" s="107"/>
      <c r="J6" s="107"/>
      <c r="K6" s="107"/>
      <c r="L6" s="107"/>
      <c r="M6" s="107"/>
      <c r="N6" s="107"/>
      <c r="O6" s="107"/>
      <c r="P6" s="107"/>
      <c r="Q6" s="107"/>
    </row>
    <row r="7" spans="1:19" s="328" customFormat="1" ht="18.5" x14ac:dyDescent="0.35">
      <c r="A7" s="435"/>
      <c r="B7" s="436"/>
      <c r="C7" s="455"/>
      <c r="D7" s="443"/>
      <c r="E7" s="446"/>
      <c r="F7" s="180"/>
      <c r="G7" s="171"/>
      <c r="H7" s="171"/>
      <c r="I7" s="171"/>
      <c r="J7" s="171"/>
      <c r="K7" s="171"/>
      <c r="L7" s="171"/>
      <c r="M7" s="171"/>
      <c r="N7" s="171"/>
      <c r="O7" s="171"/>
      <c r="P7" s="171"/>
      <c r="Q7" s="171"/>
    </row>
    <row r="8" spans="1:19" s="328" customFormat="1" ht="25" customHeight="1" x14ac:dyDescent="0.35">
      <c r="A8" s="460" t="s">
        <v>304</v>
      </c>
      <c r="B8" s="461"/>
      <c r="C8" s="184">
        <f>'Realizace návratového grantu'!J18</f>
        <v>0</v>
      </c>
      <c r="D8" s="176">
        <f t="shared" ref="D8:D15" si="0">SUM(F8:Q8)</f>
        <v>0</v>
      </c>
      <c r="E8" s="185">
        <f>C8-D8</f>
        <v>0</v>
      </c>
      <c r="F8" s="181">
        <f>'Realizace návratového grantu'!BH27</f>
        <v>0</v>
      </c>
      <c r="G8" s="176">
        <f>'Realizace návratového grantu'!BI27</f>
        <v>0</v>
      </c>
      <c r="H8" s="176">
        <f>'Realizace návratového grantu'!BJ27</f>
        <v>0</v>
      </c>
      <c r="I8" s="176">
        <f>'Realizace návratového grantu'!BK27</f>
        <v>0</v>
      </c>
      <c r="J8" s="176">
        <f>'Realizace návratového grantu'!BL27</f>
        <v>0</v>
      </c>
      <c r="K8" s="176">
        <f>'Realizace návratového grantu'!BM27</f>
        <v>0</v>
      </c>
      <c r="L8" s="176">
        <f>'Realizace návratového grantu'!BN27</f>
        <v>0</v>
      </c>
      <c r="M8" s="176">
        <f>'Realizace návratového grantu'!BO27</f>
        <v>0</v>
      </c>
      <c r="N8" s="176">
        <f>'Realizace návratového grantu'!BP27</f>
        <v>0</v>
      </c>
      <c r="O8" s="176">
        <f>'Realizace návratového grantu'!BQ27</f>
        <v>0</v>
      </c>
      <c r="P8" s="176">
        <f>'Realizace návratového grantu'!BR27</f>
        <v>0</v>
      </c>
      <c r="Q8" s="176">
        <f>'Realizace návratového grantu'!BS27</f>
        <v>0</v>
      </c>
    </row>
    <row r="9" spans="1:19" s="328" customFormat="1" ht="36.5" customHeight="1" x14ac:dyDescent="0.35">
      <c r="A9" s="460" t="s">
        <v>305</v>
      </c>
      <c r="B9" s="461"/>
      <c r="C9" s="184">
        <f>'Realizace návratového grantu'!J36</f>
        <v>0</v>
      </c>
      <c r="D9" s="176">
        <f t="shared" si="0"/>
        <v>0</v>
      </c>
      <c r="E9" s="185">
        <f t="shared" ref="E9:E13" si="1">C9-D9</f>
        <v>0</v>
      </c>
      <c r="F9" s="181">
        <f>'Realizace návratového grantu'!BH39</f>
        <v>0</v>
      </c>
      <c r="G9" s="176">
        <f>'Realizace návratového grantu'!BI39</f>
        <v>0</v>
      </c>
      <c r="H9" s="176">
        <f>'Realizace návratového grantu'!BJ39</f>
        <v>0</v>
      </c>
      <c r="I9" s="176">
        <f>'Realizace návratového grantu'!BK39</f>
        <v>0</v>
      </c>
      <c r="J9" s="176">
        <f>'Realizace návratového grantu'!BL39</f>
        <v>0</v>
      </c>
      <c r="K9" s="176">
        <f>'Realizace návratového grantu'!BM39</f>
        <v>0</v>
      </c>
      <c r="L9" s="176">
        <f>'Realizace návratového grantu'!BN39</f>
        <v>0</v>
      </c>
      <c r="M9" s="176">
        <f>'Realizace návratového grantu'!BO39</f>
        <v>0</v>
      </c>
      <c r="N9" s="176">
        <f>'Realizace návratového grantu'!BP39</f>
        <v>0</v>
      </c>
      <c r="O9" s="176">
        <f>'Realizace návratového grantu'!BQ39</f>
        <v>0</v>
      </c>
      <c r="P9" s="176">
        <f>'Realizace návratového grantu'!BR39</f>
        <v>0</v>
      </c>
      <c r="Q9" s="176">
        <f>'Realizace návratového grantu'!BS39</f>
        <v>0</v>
      </c>
    </row>
    <row r="10" spans="1:19" s="328" customFormat="1" ht="34" customHeight="1" x14ac:dyDescent="0.35">
      <c r="A10" s="460" t="s">
        <v>306</v>
      </c>
      <c r="B10" s="461"/>
      <c r="C10" s="184">
        <f>'Realizace návratového grantu'!J60</f>
        <v>0</v>
      </c>
      <c r="D10" s="176">
        <f t="shared" si="0"/>
        <v>0</v>
      </c>
      <c r="E10" s="185">
        <f t="shared" si="1"/>
        <v>0</v>
      </c>
      <c r="F10" s="181">
        <f>'Realizace návratového grantu'!BH60</f>
        <v>0</v>
      </c>
      <c r="G10" s="176">
        <f>'Realizace návratového grantu'!BI60</f>
        <v>0</v>
      </c>
      <c r="H10" s="176">
        <f>'Realizace návratového grantu'!BJ60</f>
        <v>0</v>
      </c>
      <c r="I10" s="176">
        <f>'Realizace návratového grantu'!BK60</f>
        <v>0</v>
      </c>
      <c r="J10" s="176">
        <f>'Realizace návratového grantu'!BL60</f>
        <v>0</v>
      </c>
      <c r="K10" s="176">
        <f>'Realizace návratového grantu'!BM60</f>
        <v>0</v>
      </c>
      <c r="L10" s="176">
        <f>'Realizace návratového grantu'!BN60</f>
        <v>0</v>
      </c>
      <c r="M10" s="176">
        <f>'Realizace návratového grantu'!BO60</f>
        <v>0</v>
      </c>
      <c r="N10" s="176">
        <f>'Realizace návratového grantu'!BP60</f>
        <v>0</v>
      </c>
      <c r="O10" s="176">
        <f>'Realizace návratového grantu'!BQ60</f>
        <v>0</v>
      </c>
      <c r="P10" s="176">
        <f>'Realizace návratového grantu'!BR60</f>
        <v>0</v>
      </c>
      <c r="Q10" s="176">
        <f>'Realizace návratového grantu'!BS60</f>
        <v>0</v>
      </c>
    </row>
    <row r="11" spans="1:19" s="328" customFormat="1" ht="36" customHeight="1" x14ac:dyDescent="0.35">
      <c r="A11" s="460" t="s">
        <v>310</v>
      </c>
      <c r="B11" s="461"/>
      <c r="C11" s="184">
        <f>'Realizace návratového grantu'!J68</f>
        <v>0</v>
      </c>
      <c r="D11" s="176">
        <f t="shared" si="0"/>
        <v>0</v>
      </c>
      <c r="E11" s="185">
        <f t="shared" si="1"/>
        <v>0</v>
      </c>
      <c r="F11" s="181">
        <f>'Realizace návratového grantu'!BH71</f>
        <v>0</v>
      </c>
      <c r="G11" s="176">
        <f>'Realizace návratového grantu'!BI71</f>
        <v>0</v>
      </c>
      <c r="H11" s="176">
        <f>'Realizace návratového grantu'!BJ71</f>
        <v>0</v>
      </c>
      <c r="I11" s="176">
        <f>'Realizace návratového grantu'!BK71</f>
        <v>0</v>
      </c>
      <c r="J11" s="176">
        <f>'Realizace návratového grantu'!BL71</f>
        <v>0</v>
      </c>
      <c r="K11" s="176">
        <f>'Realizace návratového grantu'!BM71</f>
        <v>0</v>
      </c>
      <c r="L11" s="176">
        <f>'Realizace návratového grantu'!BN71</f>
        <v>0</v>
      </c>
      <c r="M11" s="176">
        <f>'Realizace návratového grantu'!BO71</f>
        <v>0</v>
      </c>
      <c r="N11" s="176">
        <f>'Realizace návratového grantu'!BP71</f>
        <v>0</v>
      </c>
      <c r="O11" s="176">
        <f>'Realizace návratového grantu'!BQ71</f>
        <v>0</v>
      </c>
      <c r="P11" s="176">
        <f>'Realizace návratového grantu'!BR71</f>
        <v>0</v>
      </c>
      <c r="Q11" s="176">
        <f>'Realizace návratového grantu'!BS71</f>
        <v>0</v>
      </c>
    </row>
    <row r="12" spans="1:19" s="328" customFormat="1" ht="25" customHeight="1" x14ac:dyDescent="0.35">
      <c r="A12" s="460" t="s">
        <v>307</v>
      </c>
      <c r="B12" s="461"/>
      <c r="C12" s="184">
        <f>'Realizace návratového grantu'!J79</f>
        <v>0</v>
      </c>
      <c r="D12" s="176">
        <f t="shared" si="0"/>
        <v>0</v>
      </c>
      <c r="E12" s="185">
        <f t="shared" si="1"/>
        <v>0</v>
      </c>
      <c r="F12" s="181">
        <f>'Realizace návratového grantu'!BH111</f>
        <v>0</v>
      </c>
      <c r="G12" s="176">
        <f>'Realizace návratového grantu'!BI111</f>
        <v>0</v>
      </c>
      <c r="H12" s="176">
        <f>'Realizace návratového grantu'!BJ111</f>
        <v>0</v>
      </c>
      <c r="I12" s="176">
        <f>'Realizace návratového grantu'!BK111</f>
        <v>0</v>
      </c>
      <c r="J12" s="176">
        <f>'Realizace návratového grantu'!BL111</f>
        <v>0</v>
      </c>
      <c r="K12" s="176">
        <f>'Realizace návratového grantu'!BM111</f>
        <v>0</v>
      </c>
      <c r="L12" s="176">
        <f>'Realizace návratového grantu'!BN111</f>
        <v>0</v>
      </c>
      <c r="M12" s="176">
        <f>'Realizace návratového grantu'!BO111</f>
        <v>0</v>
      </c>
      <c r="N12" s="176">
        <f>'Realizace návratového grantu'!BP111</f>
        <v>0</v>
      </c>
      <c r="O12" s="176">
        <f>'Realizace návratového grantu'!BQ111</f>
        <v>0</v>
      </c>
      <c r="P12" s="176">
        <f>'Realizace návratového grantu'!BR111</f>
        <v>0</v>
      </c>
      <c r="Q12" s="176">
        <f>'Realizace návratového grantu'!BS111</f>
        <v>0</v>
      </c>
    </row>
    <row r="13" spans="1:19" s="328" customFormat="1" ht="34.5" customHeight="1" thickBot="1" x14ac:dyDescent="0.4">
      <c r="A13" s="462" t="s">
        <v>308</v>
      </c>
      <c r="B13" s="463"/>
      <c r="C13" s="186">
        <f>'Realizace návratového grantu'!J119</f>
        <v>0</v>
      </c>
      <c r="D13" s="176">
        <f t="shared" si="0"/>
        <v>0</v>
      </c>
      <c r="E13" s="185">
        <f t="shared" si="1"/>
        <v>0</v>
      </c>
      <c r="F13" s="182">
        <f>'Realizace návratového grantu'!BH228</f>
        <v>0</v>
      </c>
      <c r="G13" s="177">
        <f>'Realizace návratového grantu'!BI228</f>
        <v>0</v>
      </c>
      <c r="H13" s="177">
        <f>'Realizace návratového grantu'!BJ228</f>
        <v>0</v>
      </c>
      <c r="I13" s="177">
        <f>'Realizace návratového grantu'!BK228</f>
        <v>0</v>
      </c>
      <c r="J13" s="177">
        <f>'Realizace návratového grantu'!BL228</f>
        <v>0</v>
      </c>
      <c r="K13" s="177">
        <f>'Realizace návratového grantu'!BM228</f>
        <v>0</v>
      </c>
      <c r="L13" s="177">
        <f>'Realizace návratového grantu'!BN228</f>
        <v>0</v>
      </c>
      <c r="M13" s="177">
        <f>'Realizace návratového grantu'!BO228</f>
        <v>0</v>
      </c>
      <c r="N13" s="177">
        <f>'Realizace návratového grantu'!BP228</f>
        <v>0</v>
      </c>
      <c r="O13" s="177">
        <f>'Realizace návratového grantu'!BQ228</f>
        <v>0</v>
      </c>
      <c r="P13" s="177">
        <f>'Realizace návratového grantu'!BR228</f>
        <v>0</v>
      </c>
      <c r="Q13" s="177">
        <f>'Realizace návratového grantu'!BS228</f>
        <v>0</v>
      </c>
    </row>
    <row r="14" spans="1:19" s="330" customFormat="1" ht="29" customHeight="1" thickBot="1" x14ac:dyDescent="0.4">
      <c r="A14" s="458" t="s">
        <v>145</v>
      </c>
      <c r="B14" s="459"/>
      <c r="C14" s="187">
        <f>'Realizace návratového grantu'!$J$5</f>
        <v>0</v>
      </c>
      <c r="D14" s="41">
        <f t="shared" si="0"/>
        <v>0</v>
      </c>
      <c r="E14" s="188">
        <f>C14-D14</f>
        <v>0</v>
      </c>
      <c r="F14" s="183">
        <f>SUM(F8:F13)</f>
        <v>0</v>
      </c>
      <c r="G14" s="183">
        <f t="shared" ref="G14:Q14" si="2">SUM(G8:G13)</f>
        <v>0</v>
      </c>
      <c r="H14" s="183">
        <f t="shared" si="2"/>
        <v>0</v>
      </c>
      <c r="I14" s="183">
        <f t="shared" si="2"/>
        <v>0</v>
      </c>
      <c r="J14" s="183">
        <f t="shared" si="2"/>
        <v>0</v>
      </c>
      <c r="K14" s="183">
        <f t="shared" si="2"/>
        <v>0</v>
      </c>
      <c r="L14" s="183">
        <f t="shared" si="2"/>
        <v>0</v>
      </c>
      <c r="M14" s="183">
        <f t="shared" si="2"/>
        <v>0</v>
      </c>
      <c r="N14" s="183">
        <f t="shared" si="2"/>
        <v>0</v>
      </c>
      <c r="O14" s="183">
        <f t="shared" si="2"/>
        <v>0</v>
      </c>
      <c r="P14" s="183">
        <f t="shared" si="2"/>
        <v>0</v>
      </c>
      <c r="Q14" s="183">
        <f t="shared" si="2"/>
        <v>0</v>
      </c>
      <c r="S14" s="9"/>
    </row>
    <row r="15" spans="1:19" s="330" customFormat="1" ht="29" customHeight="1" x14ac:dyDescent="0.35">
      <c r="A15" s="464" t="s">
        <v>358</v>
      </c>
      <c r="B15" s="464"/>
      <c r="C15" s="196">
        <f>IFERROR((('Realizace návratového grantu'!$I$18*'Realizace návratového grantu'!$G$18)+'Realizace návratového grantu'!$J$36),0)</f>
        <v>0</v>
      </c>
      <c r="D15" s="196">
        <f t="shared" si="0"/>
        <v>0</v>
      </c>
      <c r="E15" s="196">
        <f>C15-D15</f>
        <v>0</v>
      </c>
      <c r="F15" s="196">
        <f>'Realizace návratového grantu'!BH$28+'Realizace návratového grantu'!BH$39</f>
        <v>0</v>
      </c>
      <c r="G15" s="196">
        <f>'Realizace návratového grantu'!BI$28+'Realizace návratového grantu'!BI$39</f>
        <v>0</v>
      </c>
      <c r="H15" s="196">
        <f>'Realizace návratového grantu'!BJ$28+'Realizace návratového grantu'!BJ$39</f>
        <v>0</v>
      </c>
      <c r="I15" s="196">
        <f>'Realizace návratového grantu'!BK$28+'Realizace návratového grantu'!BK$39</f>
        <v>0</v>
      </c>
      <c r="J15" s="196">
        <f>'Realizace návratového grantu'!BL$28+'Realizace návratového grantu'!BL$39</f>
        <v>0</v>
      </c>
      <c r="K15" s="196">
        <f>'Realizace návratového grantu'!BM$28+'Realizace návratového grantu'!BM$39</f>
        <v>0</v>
      </c>
      <c r="L15" s="196">
        <f>'Realizace návratového grantu'!BN$28+'Realizace návratového grantu'!BN$39</f>
        <v>0</v>
      </c>
      <c r="M15" s="196">
        <f>'Realizace návratového grantu'!BO$28+'Realizace návratového grantu'!BO$39</f>
        <v>0</v>
      </c>
      <c r="N15" s="196">
        <f>'Realizace návratového grantu'!BP$28+'Realizace návratového grantu'!BP$39</f>
        <v>0</v>
      </c>
      <c r="O15" s="196">
        <f>'Realizace návratového grantu'!BQ$28+'Realizace návratového grantu'!BQ$39</f>
        <v>0</v>
      </c>
      <c r="P15" s="196">
        <f>'Realizace návratového grantu'!BR$28+'Realizace návratového grantu'!BR$39</f>
        <v>0</v>
      </c>
      <c r="Q15" s="196">
        <f>'Realizace návratového grantu'!BS$28+'Realizace návratového grantu'!BS$39</f>
        <v>0</v>
      </c>
      <c r="S15" s="9"/>
    </row>
    <row r="17" spans="1:10" ht="15" thickBot="1" x14ac:dyDescent="0.4"/>
    <row r="18" spans="1:10" ht="37" x14ac:dyDescent="0.35">
      <c r="A18" s="456" t="s">
        <v>82</v>
      </c>
      <c r="B18" s="457"/>
      <c r="C18" s="49" t="s">
        <v>79</v>
      </c>
      <c r="D18" s="47" t="s">
        <v>105</v>
      </c>
      <c r="E18" s="48" t="s">
        <v>83</v>
      </c>
      <c r="F18" s="331"/>
      <c r="J18" s="332"/>
    </row>
    <row r="19" spans="1:10" ht="20" customHeight="1" x14ac:dyDescent="0.35">
      <c r="A19" s="437">
        <v>204041</v>
      </c>
      <c r="B19" s="438"/>
      <c r="C19" s="234">
        <f>'Realizace návratového grantu'!M3</f>
        <v>0</v>
      </c>
      <c r="D19" s="238">
        <f>'Realizace návratového grantu'!BE15</f>
        <v>0</v>
      </c>
      <c r="E19" s="236">
        <f>C19-D19</f>
        <v>0</v>
      </c>
      <c r="F19" s="331"/>
      <c r="J19" s="332"/>
    </row>
    <row r="20" spans="1:10" ht="20" customHeight="1" x14ac:dyDescent="0.35">
      <c r="A20" s="437">
        <v>244021</v>
      </c>
      <c r="B20" s="438"/>
      <c r="C20" s="234">
        <f>'Realizace návratového grantu'!M5</f>
        <v>0</v>
      </c>
      <c r="D20" s="238">
        <f>'Realizace návratového grantu'!BF15+'Realizace návratového grantu'!BE111+'Realizace návratového grantu'!BE228</f>
        <v>0</v>
      </c>
      <c r="E20" s="236">
        <f>C20-D20</f>
        <v>0</v>
      </c>
      <c r="F20" s="331"/>
      <c r="J20" s="332"/>
    </row>
    <row r="21" spans="1:10" s="334" customFormat="1" ht="20" customHeight="1" thickBot="1" x14ac:dyDescent="0.4">
      <c r="A21" s="447">
        <v>204032</v>
      </c>
      <c r="B21" s="448"/>
      <c r="C21" s="235">
        <f>'Realizace návratového grantu'!M7</f>
        <v>0</v>
      </c>
      <c r="D21" s="239">
        <f>'Realizace návratového grantu'!BE60</f>
        <v>0</v>
      </c>
      <c r="E21" s="237">
        <f>C21-D21</f>
        <v>0</v>
      </c>
      <c r="F21" s="333"/>
    </row>
    <row r="22" spans="1:10" ht="15" thickBot="1" x14ac:dyDescent="0.4"/>
    <row r="23" spans="1:10" ht="15" thickBot="1" x14ac:dyDescent="0.4">
      <c r="A23" s="439" t="s">
        <v>409</v>
      </c>
      <c r="B23" s="440"/>
      <c r="C23" s="335" t="s">
        <v>410</v>
      </c>
      <c r="D23" s="336" t="s">
        <v>411</v>
      </c>
    </row>
    <row r="24" spans="1:10" x14ac:dyDescent="0.35">
      <c r="B24" s="126" t="s">
        <v>147</v>
      </c>
      <c r="C24" s="122">
        <f>SUMIFS('Realizace návratového grantu'!$L$18,'Realizace návratového grantu'!$Q$17,$B24)</f>
        <v>0</v>
      </c>
      <c r="D24" s="175">
        <f>SUMIFS('Realizace návratového grantu'!$BE$15,'Realizace návratového grantu'!$Q$17,$B24)</f>
        <v>0</v>
      </c>
      <c r="E24" s="332"/>
    </row>
    <row r="25" spans="1:10" x14ac:dyDescent="0.35">
      <c r="B25" s="125" t="s">
        <v>148</v>
      </c>
      <c r="C25" s="122">
        <f>SUMIFS('Realizace návratového grantu'!$L$18,'Realizace návratového grantu'!$Q$17,$B25)</f>
        <v>0</v>
      </c>
      <c r="D25" s="175">
        <f>SUMIFS('Realizace návratového grantu'!$BE$15,'Realizace návratového grantu'!$Q$17,$B25)</f>
        <v>0</v>
      </c>
      <c r="E25" s="332"/>
    </row>
    <row r="26" spans="1:10" x14ac:dyDescent="0.35">
      <c r="B26" s="127" t="s">
        <v>149</v>
      </c>
      <c r="C26" s="122">
        <f>SUMIFS('Realizace návratového grantu'!$L$18,'Realizace návratového grantu'!$Q$17,$B26)</f>
        <v>0</v>
      </c>
      <c r="D26" s="175">
        <f>SUMIFS('Realizace návratového grantu'!$BE$15,'Realizace návratového grantu'!$Q$17,$B26)</f>
        <v>0</v>
      </c>
      <c r="E26" s="332"/>
    </row>
    <row r="27" spans="1:10" ht="15" thickBot="1" x14ac:dyDescent="0.4">
      <c r="B27" s="332"/>
      <c r="C27" s="332"/>
      <c r="D27" s="332"/>
      <c r="E27" s="332"/>
    </row>
    <row r="28" spans="1:10" ht="32" customHeight="1" thickBot="1" x14ac:dyDescent="0.4">
      <c r="A28" s="451" t="s">
        <v>412</v>
      </c>
      <c r="B28" s="452"/>
      <c r="C28" s="337" t="s">
        <v>410</v>
      </c>
      <c r="D28" s="336" t="s">
        <v>411</v>
      </c>
      <c r="E28" s="332"/>
    </row>
    <row r="29" spans="1:10" x14ac:dyDescent="0.35">
      <c r="B29" s="338" t="s">
        <v>362</v>
      </c>
      <c r="C29" s="122">
        <f>SUMIFS('Realizace návratového grantu'!$L$18,'Realizace návratového grantu'!$F$18,$B29)</f>
        <v>0</v>
      </c>
      <c r="D29" s="175">
        <f>SUMIFS('Realizace návratového grantu'!$BE$15,'Realizace návratového grantu'!$F$18,$B29)</f>
        <v>0</v>
      </c>
      <c r="E29" s="332"/>
    </row>
    <row r="30" spans="1:10" x14ac:dyDescent="0.35">
      <c r="B30" s="338" t="s">
        <v>364</v>
      </c>
      <c r="C30" s="122">
        <f>SUMIFS('Realizace návratového grantu'!$L$18,'Realizace návratového grantu'!$F$18,$B30)</f>
        <v>0</v>
      </c>
      <c r="D30" s="175">
        <f>SUMIFS('Realizace návratového grantu'!$BE$15,'Realizace návratového grantu'!$F$18,$B30)</f>
        <v>0</v>
      </c>
      <c r="E30" s="332"/>
    </row>
    <row r="31" spans="1:10" x14ac:dyDescent="0.35">
      <c r="B31" s="339" t="s">
        <v>366</v>
      </c>
      <c r="C31" s="122">
        <f>SUMIFS('Realizace návratového grantu'!$L$18,'Realizace návratového grantu'!$F$18,$B31)</f>
        <v>0</v>
      </c>
      <c r="D31" s="175">
        <f>SUMIFS('Realizace návratového grantu'!$BE$15,'Realizace návratového grantu'!$F$18,$B31)</f>
        <v>0</v>
      </c>
      <c r="E31" s="332"/>
    </row>
    <row r="32" spans="1:10" x14ac:dyDescent="0.35">
      <c r="B32" s="338" t="s">
        <v>368</v>
      </c>
      <c r="C32" s="122">
        <f>SUMIFS('Realizace návratového grantu'!$L$18,'Realizace návratového grantu'!$F$18,$B32)</f>
        <v>0</v>
      </c>
      <c r="D32" s="175">
        <f>SUMIFS('Realizace návratového grantu'!$BE$15,'Realizace návratového grantu'!$F$18,$B32)</f>
        <v>0</v>
      </c>
      <c r="E32" s="332"/>
    </row>
    <row r="33" spans="1:5" x14ac:dyDescent="0.35">
      <c r="B33" s="338" t="s">
        <v>370</v>
      </c>
      <c r="C33" s="122">
        <f>SUMIFS('Realizace návratového grantu'!$L$18,'Realizace návratového grantu'!$F$18,$B33)</f>
        <v>0</v>
      </c>
      <c r="D33" s="175">
        <f>SUMIFS('Realizace návratového grantu'!$BE$15,'Realizace návratového grantu'!$F$18,$B33)</f>
        <v>0</v>
      </c>
      <c r="E33" s="332"/>
    </row>
    <row r="34" spans="1:5" x14ac:dyDescent="0.35">
      <c r="B34" s="338" t="s">
        <v>372</v>
      </c>
      <c r="C34" s="122">
        <f>SUMIFS('Realizace návratového grantu'!$L$18,'Realizace návratového grantu'!$F$18,$B34)</f>
        <v>0</v>
      </c>
      <c r="D34" s="175">
        <f>SUMIFS('Realizace návratového grantu'!$BE$15,'Realizace návratového grantu'!$F$18,$B34)</f>
        <v>0</v>
      </c>
      <c r="E34" s="332"/>
    </row>
    <row r="35" spans="1:5" x14ac:dyDescent="0.35">
      <c r="B35" s="338" t="s">
        <v>374</v>
      </c>
      <c r="C35" s="122">
        <f>SUMIFS('Realizace návratového grantu'!$L$18,'Realizace návratového grantu'!$F$18,$B35)</f>
        <v>0</v>
      </c>
      <c r="D35" s="175">
        <f>SUMIFS('Realizace návratového grantu'!$BE$15,'Realizace návratového grantu'!$F$18,$B35)</f>
        <v>0</v>
      </c>
      <c r="E35" s="332"/>
    </row>
    <row r="36" spans="1:5" x14ac:dyDescent="0.35">
      <c r="B36" s="340" t="s">
        <v>376</v>
      </c>
      <c r="C36" s="122">
        <f>SUMIFS('Realizace návratového grantu'!$L$18,'Realizace návratového grantu'!$F$18,$B36)</f>
        <v>0</v>
      </c>
      <c r="D36" s="175">
        <f>SUMIFS('Realizace návratového grantu'!$BE$15,'Realizace návratového grantu'!$F$18,$B36)</f>
        <v>0</v>
      </c>
      <c r="E36" s="332"/>
    </row>
    <row r="37" spans="1:5" ht="15" thickBot="1" x14ac:dyDescent="0.4"/>
    <row r="38" spans="1:5" ht="88" customHeight="1" thickBot="1" x14ac:dyDescent="0.4">
      <c r="A38" s="449" t="s">
        <v>84</v>
      </c>
      <c r="B38" s="450"/>
      <c r="C38" s="123" t="s">
        <v>407</v>
      </c>
      <c r="D38" s="158" t="s">
        <v>408</v>
      </c>
    </row>
    <row r="39" spans="1:5" ht="23.5" customHeight="1" thickBot="1" x14ac:dyDescent="0.4">
      <c r="A39" s="439" t="s">
        <v>461</v>
      </c>
      <c r="B39" s="440"/>
      <c r="C39" s="341"/>
      <c r="D39" s="325"/>
    </row>
    <row r="40" spans="1:5" x14ac:dyDescent="0.35">
      <c r="B40" s="172" t="s">
        <v>167</v>
      </c>
      <c r="C40" s="174">
        <f>SUMIFS('Realizace návratového grantu'!$L:$L,'Realizace návratového grantu'!$E:$E,$B40)</f>
        <v>0</v>
      </c>
      <c r="D40" s="175">
        <f>SUMIFS('Realizace návratového grantu'!$BE:$BE,'Realizace návratového grantu'!$E:$E,$B40)</f>
        <v>0</v>
      </c>
      <c r="E40" s="331"/>
    </row>
    <row r="41" spans="1:5" x14ac:dyDescent="0.35">
      <c r="B41" s="173" t="s">
        <v>168</v>
      </c>
      <c r="C41" s="174">
        <f>SUMIFS('Realizace návratového grantu'!$L:$L,'Realizace návratového grantu'!$E:$E,$B41)</f>
        <v>0</v>
      </c>
      <c r="D41" s="175">
        <f>SUMIFS('Realizace návratového grantu'!$BE:$BE,'Realizace návratového grantu'!$E:$E,$B41)</f>
        <v>0</v>
      </c>
    </row>
    <row r="42" spans="1:5" x14ac:dyDescent="0.35">
      <c r="B42" s="173" t="s">
        <v>38</v>
      </c>
      <c r="C42" s="174">
        <f>SUMIFS('Realizace návratového grantu'!$L:$L,'Realizace návratového grantu'!$E:$E,$B42)</f>
        <v>0</v>
      </c>
      <c r="D42" s="175">
        <f>SUMIFS('Realizace návratového grantu'!$BE:$BE,'Realizace návratového grantu'!$E:$E,$B42)</f>
        <v>0</v>
      </c>
    </row>
    <row r="43" spans="1:5" x14ac:dyDescent="0.35">
      <c r="B43" s="173" t="s">
        <v>169</v>
      </c>
      <c r="C43" s="174">
        <f>SUMIFS('Realizace návratového grantu'!$L:$L,'Realizace návratového grantu'!$E:$E,$B43)</f>
        <v>0</v>
      </c>
      <c r="D43" s="175">
        <f>SUMIFS('Realizace návratového grantu'!$BE:$BE,'Realizace návratového grantu'!$E:$E,$B43)</f>
        <v>0</v>
      </c>
    </row>
    <row r="44" spans="1:5" x14ac:dyDescent="0.35">
      <c r="B44" s="173" t="s">
        <v>170</v>
      </c>
      <c r="C44" s="174">
        <f>SUMIFS('Realizace návratového grantu'!$L:$L,'Realizace návratového grantu'!$E:$E,$B44)</f>
        <v>0</v>
      </c>
      <c r="D44" s="175">
        <f>SUMIFS('Realizace návratového grantu'!$BE:$BE,'Realizace návratového grantu'!$E:$E,$B44)</f>
        <v>0</v>
      </c>
    </row>
    <row r="45" spans="1:5" x14ac:dyDescent="0.35">
      <c r="B45" s="173" t="s">
        <v>171</v>
      </c>
      <c r="C45" s="174">
        <f>SUMIFS('Realizace návratového grantu'!$L:$L,'Realizace návratového grantu'!$E:$E,$B45)</f>
        <v>0</v>
      </c>
      <c r="D45" s="175">
        <f>SUMIFS('Realizace návratového grantu'!$BE:$BE,'Realizace návratového grantu'!$E:$E,$B45)</f>
        <v>0</v>
      </c>
    </row>
    <row r="46" spans="1:5" x14ac:dyDescent="0.35">
      <c r="B46" s="173" t="s">
        <v>172</v>
      </c>
      <c r="C46" s="174">
        <f>SUMIFS('Realizace návratového grantu'!$L:$L,'Realizace návratového grantu'!$E:$E,$B46)</f>
        <v>0</v>
      </c>
      <c r="D46" s="175">
        <f>SUMIFS('Realizace návratového grantu'!$BE:$BE,'Realizace návratového grantu'!$E:$E,$B46)</f>
        <v>0</v>
      </c>
    </row>
    <row r="47" spans="1:5" x14ac:dyDescent="0.35">
      <c r="B47" s="173" t="s">
        <v>173</v>
      </c>
      <c r="C47" s="174">
        <f>SUMIFS('Realizace návratového grantu'!$L:$L,'Realizace návratového grantu'!$E:$E,$B47)</f>
        <v>0</v>
      </c>
      <c r="D47" s="175">
        <f>SUMIFS('Realizace návratového grantu'!$BE:$BE,'Realizace návratového grantu'!$E:$E,$B47)</f>
        <v>0</v>
      </c>
    </row>
    <row r="48" spans="1:5" x14ac:dyDescent="0.35">
      <c r="B48" s="173" t="s">
        <v>39</v>
      </c>
      <c r="C48" s="174">
        <f>SUMIFS('Realizace návratového grantu'!$L:$L,'Realizace návratového grantu'!$E:$E,$B48)</f>
        <v>0</v>
      </c>
      <c r="D48" s="175">
        <f>SUMIFS('Realizace návratového grantu'!$BE:$BE,'Realizace návratového grantu'!$E:$E,$B48)</f>
        <v>0</v>
      </c>
    </row>
    <row r="49" spans="2:4" x14ac:dyDescent="0.35">
      <c r="B49" s="173" t="s">
        <v>174</v>
      </c>
      <c r="C49" s="174">
        <f>SUMIFS('Realizace návratového grantu'!$L:$L,'Realizace návratového grantu'!$E:$E,$B49)</f>
        <v>0</v>
      </c>
      <c r="D49" s="175">
        <f>SUMIFS('Realizace návratového grantu'!$BE:$BE,'Realizace návratového grantu'!$E:$E,$B49)</f>
        <v>0</v>
      </c>
    </row>
    <row r="50" spans="2:4" x14ac:dyDescent="0.35">
      <c r="B50" s="173" t="s">
        <v>40</v>
      </c>
      <c r="C50" s="174">
        <f>SUMIFS('Realizace návratového grantu'!$L:$L,'Realizace návratového grantu'!$E:$E,$B50)</f>
        <v>0</v>
      </c>
      <c r="D50" s="175">
        <f>SUMIFS('Realizace návratového grantu'!$BE:$BE,'Realizace návratového grantu'!$E:$E,$B50)</f>
        <v>0</v>
      </c>
    </row>
    <row r="51" spans="2:4" x14ac:dyDescent="0.35">
      <c r="B51" s="173" t="s">
        <v>175</v>
      </c>
      <c r="C51" s="174">
        <f>SUMIFS('Realizace návratového grantu'!$L:$L,'Realizace návratového grantu'!$E:$E,$B51)</f>
        <v>0</v>
      </c>
      <c r="D51" s="175">
        <f>SUMIFS('Realizace návratového grantu'!$BE:$BE,'Realizace návratového grantu'!$E:$E,$B51)</f>
        <v>0</v>
      </c>
    </row>
    <row r="52" spans="2:4" x14ac:dyDescent="0.35">
      <c r="B52" s="173" t="s">
        <v>41</v>
      </c>
      <c r="C52" s="174">
        <f>SUMIFS('Realizace návratového grantu'!$L:$L,'Realizace návratového grantu'!$E:$E,$B52)</f>
        <v>0</v>
      </c>
      <c r="D52" s="175">
        <f>SUMIFS('Realizace návratového grantu'!$BE:$BE,'Realizace návratového grantu'!$E:$E,$B52)</f>
        <v>0</v>
      </c>
    </row>
    <row r="53" spans="2:4" x14ac:dyDescent="0.35">
      <c r="B53" s="173" t="s">
        <v>176</v>
      </c>
      <c r="C53" s="174">
        <f>SUMIFS('Realizace návratového grantu'!$L:$L,'Realizace návratového grantu'!$E:$E,$B53)</f>
        <v>0</v>
      </c>
      <c r="D53" s="175">
        <f>SUMIFS('Realizace návratového grantu'!$BE:$BE,'Realizace návratového grantu'!$E:$E,$B53)</f>
        <v>0</v>
      </c>
    </row>
    <row r="54" spans="2:4" x14ac:dyDescent="0.35">
      <c r="B54" s="173" t="s">
        <v>177</v>
      </c>
      <c r="C54" s="174">
        <f>SUMIFS('Realizace návratového grantu'!$L:$L,'Realizace návratového grantu'!$E:$E,$B54)</f>
        <v>0</v>
      </c>
      <c r="D54" s="175">
        <f>SUMIFS('Realizace návratového grantu'!$BE:$BE,'Realizace návratového grantu'!$E:$E,$B54)</f>
        <v>0</v>
      </c>
    </row>
    <row r="55" spans="2:4" ht="29" x14ac:dyDescent="0.35">
      <c r="B55" s="173" t="s">
        <v>178</v>
      </c>
      <c r="C55" s="174">
        <f>SUMIFS('Realizace návratového grantu'!$L:$L,'Realizace návratového grantu'!$E:$E,$B55)</f>
        <v>0</v>
      </c>
      <c r="D55" s="175">
        <f>SUMIFS('Realizace návratového grantu'!$BE:$BE,'Realizace návratového grantu'!$E:$E,$B55)</f>
        <v>0</v>
      </c>
    </row>
    <row r="56" spans="2:4" x14ac:dyDescent="0.35">
      <c r="B56" s="173" t="s">
        <v>42</v>
      </c>
      <c r="C56" s="174">
        <f>SUMIFS('Realizace návratového grantu'!$L:$L,'Realizace návratového grantu'!$E:$E,$B56)</f>
        <v>0</v>
      </c>
      <c r="D56" s="175">
        <f>SUMIFS('Realizace návratového grantu'!$BE:$BE,'Realizace návratového grantu'!$E:$E,$B56)</f>
        <v>0</v>
      </c>
    </row>
    <row r="57" spans="2:4" x14ac:dyDescent="0.35">
      <c r="B57" s="173" t="s">
        <v>179</v>
      </c>
      <c r="C57" s="174">
        <f>SUMIFS('Realizace návratového grantu'!$L:$L,'Realizace návratového grantu'!$E:$E,$B57)</f>
        <v>0</v>
      </c>
      <c r="D57" s="175">
        <f>SUMIFS('Realizace návratového grantu'!$BE:$BE,'Realizace návratového grantu'!$E:$E,$B57)</f>
        <v>0</v>
      </c>
    </row>
    <row r="58" spans="2:4" x14ac:dyDescent="0.35">
      <c r="B58" s="173" t="s">
        <v>180</v>
      </c>
      <c r="C58" s="174">
        <f>SUMIFS('Realizace návratového grantu'!$L:$L,'Realizace návratového grantu'!$E:$E,$B58)</f>
        <v>0</v>
      </c>
      <c r="D58" s="175">
        <f>SUMIFS('Realizace návratového grantu'!$BE:$BE,'Realizace návratového grantu'!$E:$E,$B58)</f>
        <v>0</v>
      </c>
    </row>
    <row r="59" spans="2:4" x14ac:dyDescent="0.35">
      <c r="B59" s="173" t="s">
        <v>43</v>
      </c>
      <c r="C59" s="174">
        <f>SUMIFS('Realizace návratového grantu'!$L:$L,'Realizace návratového grantu'!$E:$E,$B59)</f>
        <v>0</v>
      </c>
      <c r="D59" s="175">
        <f>SUMIFS('Realizace návratového grantu'!$BE:$BE,'Realizace návratového grantu'!$E:$E,$B59)</f>
        <v>0</v>
      </c>
    </row>
    <row r="60" spans="2:4" x14ac:dyDescent="0.35">
      <c r="B60" s="173" t="s">
        <v>44</v>
      </c>
      <c r="C60" s="174">
        <f>SUMIFS('Realizace návratového grantu'!$L:$L,'Realizace návratového grantu'!$E:$E,$B60)</f>
        <v>0</v>
      </c>
      <c r="D60" s="175">
        <f>SUMIFS('Realizace návratového grantu'!$BE:$BE,'Realizace návratového grantu'!$E:$E,$B60)</f>
        <v>0</v>
      </c>
    </row>
    <row r="61" spans="2:4" x14ac:dyDescent="0.35">
      <c r="B61" s="173" t="s">
        <v>181</v>
      </c>
      <c r="C61" s="174">
        <f>SUMIFS('Realizace návratového grantu'!$L:$L,'Realizace návratového grantu'!$E:$E,$B61)</f>
        <v>0</v>
      </c>
      <c r="D61" s="175">
        <f>SUMIFS('Realizace návratového grantu'!$BE:$BE,'Realizace návratového grantu'!$E:$E,$B61)</f>
        <v>0</v>
      </c>
    </row>
    <row r="62" spans="2:4" x14ac:dyDescent="0.35">
      <c r="B62" s="173" t="s">
        <v>182</v>
      </c>
      <c r="C62" s="174">
        <f>SUMIFS('Realizace návratového grantu'!$L:$L,'Realizace návratového grantu'!$E:$E,$B62)</f>
        <v>0</v>
      </c>
      <c r="D62" s="175">
        <f>SUMIFS('Realizace návratového grantu'!$BE:$BE,'Realizace návratového grantu'!$E:$E,$B62)</f>
        <v>0</v>
      </c>
    </row>
    <row r="63" spans="2:4" x14ac:dyDescent="0.35">
      <c r="B63" s="173" t="s">
        <v>183</v>
      </c>
      <c r="C63" s="174">
        <f>SUMIFS('Realizace návratového grantu'!$L:$L,'Realizace návratového grantu'!$E:$E,$B63)</f>
        <v>0</v>
      </c>
      <c r="D63" s="175">
        <f>SUMIFS('Realizace návratového grantu'!$BE:$BE,'Realizace návratového grantu'!$E:$E,$B63)</f>
        <v>0</v>
      </c>
    </row>
    <row r="64" spans="2:4" x14ac:dyDescent="0.35">
      <c r="B64" s="173" t="s">
        <v>184</v>
      </c>
      <c r="C64" s="174">
        <f>SUMIFS('Realizace návratového grantu'!$L:$L,'Realizace návratového grantu'!$E:$E,$B64)</f>
        <v>0</v>
      </c>
      <c r="D64" s="175">
        <f>SUMIFS('Realizace návratového grantu'!$BE:$BE,'Realizace návratového grantu'!$E:$E,$B64)</f>
        <v>0</v>
      </c>
    </row>
    <row r="65" spans="2:4" x14ac:dyDescent="0.35">
      <c r="B65" s="173" t="s">
        <v>185</v>
      </c>
      <c r="C65" s="174">
        <f>SUMIFS('Realizace návratového grantu'!$L:$L,'Realizace návratového grantu'!$E:$E,$B65)</f>
        <v>0</v>
      </c>
      <c r="D65" s="175">
        <f>SUMIFS('Realizace návratového grantu'!$BE:$BE,'Realizace návratového grantu'!$E:$E,$B65)</f>
        <v>0</v>
      </c>
    </row>
    <row r="66" spans="2:4" ht="29" x14ac:dyDescent="0.35">
      <c r="B66" s="173" t="s">
        <v>186</v>
      </c>
      <c r="C66" s="174">
        <f>SUMIFS('Realizace návratového grantu'!$L:$L,'Realizace návratového grantu'!$E:$E,$B66)</f>
        <v>0</v>
      </c>
      <c r="D66" s="175">
        <f>SUMIFS('Realizace návratového grantu'!$BE:$BE,'Realizace návratového grantu'!$E:$E,$B66)</f>
        <v>0</v>
      </c>
    </row>
    <row r="67" spans="2:4" ht="29" x14ac:dyDescent="0.35">
      <c r="B67" s="173" t="s">
        <v>187</v>
      </c>
      <c r="C67" s="174">
        <f>SUMIFS('Realizace návratového grantu'!$L:$L,'Realizace návratového grantu'!$E:$E,$B67)</f>
        <v>0</v>
      </c>
      <c r="D67" s="175">
        <f>SUMIFS('Realizace návratového grantu'!$BE:$BE,'Realizace návratového grantu'!$E:$E,$B67)</f>
        <v>0</v>
      </c>
    </row>
    <row r="68" spans="2:4" x14ac:dyDescent="0.35">
      <c r="B68" s="173" t="s">
        <v>188</v>
      </c>
      <c r="C68" s="174">
        <f>SUMIFS('Realizace návratového grantu'!$L:$L,'Realizace návratového grantu'!$E:$E,$B68)</f>
        <v>0</v>
      </c>
      <c r="D68" s="175">
        <f>SUMIFS('Realizace návratového grantu'!$BE:$BE,'Realizace návratového grantu'!$E:$E,$B68)</f>
        <v>0</v>
      </c>
    </row>
    <row r="69" spans="2:4" x14ac:dyDescent="0.35">
      <c r="B69" s="173" t="s">
        <v>45</v>
      </c>
      <c r="C69" s="174">
        <f>SUMIFS('Realizace návratového grantu'!$L:$L,'Realizace návratového grantu'!$E:$E,$B69)</f>
        <v>0</v>
      </c>
      <c r="D69" s="175">
        <f>SUMIFS('Realizace návratového grantu'!$BE:$BE,'Realizace návratového grantu'!$E:$E,$B69)</f>
        <v>0</v>
      </c>
    </row>
    <row r="70" spans="2:4" x14ac:dyDescent="0.35">
      <c r="B70" s="173" t="s">
        <v>189</v>
      </c>
      <c r="C70" s="174">
        <f>SUMIFS('Realizace návratového grantu'!$L:$L,'Realizace návratového grantu'!$E:$E,$B70)</f>
        <v>0</v>
      </c>
      <c r="D70" s="175">
        <f>SUMIFS('Realizace návratového grantu'!$BE:$BE,'Realizace návratového grantu'!$E:$E,$B70)</f>
        <v>0</v>
      </c>
    </row>
    <row r="71" spans="2:4" x14ac:dyDescent="0.35">
      <c r="B71" s="173" t="s">
        <v>46</v>
      </c>
      <c r="C71" s="174">
        <f>SUMIFS('Realizace návratového grantu'!$L:$L,'Realizace návratového grantu'!$E:$E,$B71)</f>
        <v>0</v>
      </c>
      <c r="D71" s="175">
        <f>SUMIFS('Realizace návratového grantu'!$BE:$BE,'Realizace návratového grantu'!$E:$E,$B71)</f>
        <v>0</v>
      </c>
    </row>
    <row r="72" spans="2:4" x14ac:dyDescent="0.35">
      <c r="B72" s="173" t="s">
        <v>190</v>
      </c>
      <c r="C72" s="174">
        <f>SUMIFS('Realizace návratového grantu'!$L:$L,'Realizace návratového grantu'!$E:$E,$B72)</f>
        <v>0</v>
      </c>
      <c r="D72" s="175">
        <f>SUMIFS('Realizace návratového grantu'!$BE:$BE,'Realizace návratového grantu'!$E:$E,$B72)</f>
        <v>0</v>
      </c>
    </row>
    <row r="73" spans="2:4" x14ac:dyDescent="0.35">
      <c r="B73" s="173" t="s">
        <v>191</v>
      </c>
      <c r="C73" s="174">
        <f>SUMIFS('Realizace návratového grantu'!$L:$L,'Realizace návratového grantu'!$E:$E,$B73)</f>
        <v>0</v>
      </c>
      <c r="D73" s="175">
        <f>SUMIFS('Realizace návratového grantu'!$BE:$BE,'Realizace návratového grantu'!$E:$E,$B73)</f>
        <v>0</v>
      </c>
    </row>
    <row r="74" spans="2:4" x14ac:dyDescent="0.35">
      <c r="B74" s="173" t="s">
        <v>192</v>
      </c>
      <c r="C74" s="174">
        <f>SUMIFS('Realizace návratového grantu'!$L:$L,'Realizace návratového grantu'!$E:$E,$B74)</f>
        <v>0</v>
      </c>
      <c r="D74" s="175">
        <f>SUMIFS('Realizace návratového grantu'!$BE:$BE,'Realizace návratového grantu'!$E:$E,$B74)</f>
        <v>0</v>
      </c>
    </row>
    <row r="75" spans="2:4" x14ac:dyDescent="0.35">
      <c r="B75" s="173" t="s">
        <v>193</v>
      </c>
      <c r="C75" s="174">
        <f>SUMIFS('Realizace návratového grantu'!$L:$L,'Realizace návratového grantu'!$E:$E,$B75)</f>
        <v>0</v>
      </c>
      <c r="D75" s="175">
        <f>SUMIFS('Realizace návratového grantu'!$BE:$BE,'Realizace návratového grantu'!$E:$E,$B75)</f>
        <v>0</v>
      </c>
    </row>
    <row r="76" spans="2:4" x14ac:dyDescent="0.35">
      <c r="B76" s="173" t="s">
        <v>194</v>
      </c>
      <c r="C76" s="174">
        <f>SUMIFS('Realizace návratového grantu'!$L:$L,'Realizace návratového grantu'!$E:$E,$B76)</f>
        <v>0</v>
      </c>
      <c r="D76" s="175">
        <f>SUMIFS('Realizace návratového grantu'!$BE:$BE,'Realizace návratového grantu'!$E:$E,$B76)</f>
        <v>0</v>
      </c>
    </row>
    <row r="77" spans="2:4" x14ac:dyDescent="0.35">
      <c r="B77" s="173" t="s">
        <v>195</v>
      </c>
      <c r="C77" s="174">
        <f>SUMIFS('Realizace návratového grantu'!$L:$L,'Realizace návratového grantu'!$E:$E,$B77)</f>
        <v>0</v>
      </c>
      <c r="D77" s="175">
        <f>SUMIFS('Realizace návratového grantu'!$BE:$BE,'Realizace návratového grantu'!$E:$E,$B77)</f>
        <v>0</v>
      </c>
    </row>
    <row r="78" spans="2:4" x14ac:dyDescent="0.35">
      <c r="B78" s="173" t="s">
        <v>196</v>
      </c>
      <c r="C78" s="174">
        <f>SUMIFS('Realizace návratového grantu'!$L:$L,'Realizace návratového grantu'!$E:$E,$B78)</f>
        <v>0</v>
      </c>
      <c r="D78" s="175">
        <f>SUMIFS('Realizace návratového grantu'!$BE:$BE,'Realizace návratového grantu'!$E:$E,$B78)</f>
        <v>0</v>
      </c>
    </row>
    <row r="79" spans="2:4" x14ac:dyDescent="0.35">
      <c r="B79" s="173" t="s">
        <v>47</v>
      </c>
      <c r="C79" s="174">
        <f>SUMIFS('Realizace návratového grantu'!$L:$L,'Realizace návratového grantu'!$E:$E,$B79)</f>
        <v>0</v>
      </c>
      <c r="D79" s="175">
        <f>SUMIFS('Realizace návratového grantu'!$BE:$BE,'Realizace návratového grantu'!$E:$E,$B79)</f>
        <v>0</v>
      </c>
    </row>
    <row r="80" spans="2:4" x14ac:dyDescent="0.35">
      <c r="B80" s="173" t="s">
        <v>197</v>
      </c>
      <c r="C80" s="174">
        <f>SUMIFS('Realizace návratového grantu'!$L:$L,'Realizace návratového grantu'!$E:$E,$B80)</f>
        <v>0</v>
      </c>
      <c r="D80" s="175">
        <f>SUMIFS('Realizace návratového grantu'!$BE:$BE,'Realizace návratového grantu'!$E:$E,$B80)</f>
        <v>0</v>
      </c>
    </row>
    <row r="81" spans="2:4" x14ac:dyDescent="0.35">
      <c r="B81" s="173" t="s">
        <v>48</v>
      </c>
      <c r="C81" s="174">
        <f>SUMIFS('Realizace návratového grantu'!$L:$L,'Realizace návratového grantu'!$E:$E,$B81)</f>
        <v>0</v>
      </c>
      <c r="D81" s="175">
        <f>SUMIFS('Realizace návratového grantu'!$BE:$BE,'Realizace návratového grantu'!$E:$E,$B81)</f>
        <v>0</v>
      </c>
    </row>
    <row r="82" spans="2:4" x14ac:dyDescent="0.35">
      <c r="B82" s="173" t="s">
        <v>198</v>
      </c>
      <c r="C82" s="174">
        <f>SUMIFS('Realizace návratového grantu'!$L:$L,'Realizace návratového grantu'!$E:$E,$B82)</f>
        <v>0</v>
      </c>
      <c r="D82" s="175">
        <f>SUMIFS('Realizace návratového grantu'!$BE:$BE,'Realizace návratového grantu'!$E:$E,$B82)</f>
        <v>0</v>
      </c>
    </row>
    <row r="83" spans="2:4" x14ac:dyDescent="0.35">
      <c r="B83" s="173" t="s">
        <v>49</v>
      </c>
      <c r="C83" s="174">
        <f>SUMIFS('Realizace návratového grantu'!$L:$L,'Realizace návratového grantu'!$E:$E,$B83)</f>
        <v>0</v>
      </c>
      <c r="D83" s="175">
        <f>SUMIFS('Realizace návratového grantu'!$BE:$BE,'Realizace návratového grantu'!$E:$E,$B83)</f>
        <v>0</v>
      </c>
    </row>
    <row r="84" spans="2:4" x14ac:dyDescent="0.35">
      <c r="B84" s="173" t="s">
        <v>50</v>
      </c>
      <c r="C84" s="174">
        <f>SUMIFS('Realizace návratového grantu'!$L:$L,'Realizace návratového grantu'!$E:$E,$B84)</f>
        <v>0</v>
      </c>
      <c r="D84" s="175">
        <f>SUMIFS('Realizace návratového grantu'!$BE:$BE,'Realizace návratového grantu'!$E:$E,$B84)</f>
        <v>0</v>
      </c>
    </row>
    <row r="85" spans="2:4" x14ac:dyDescent="0.35">
      <c r="B85" s="173" t="s">
        <v>51</v>
      </c>
      <c r="C85" s="174">
        <f>SUMIFS('Realizace návratového grantu'!$L:$L,'Realizace návratového grantu'!$E:$E,$B85)</f>
        <v>0</v>
      </c>
      <c r="D85" s="175">
        <f>SUMIFS('Realizace návratového grantu'!$BE:$BE,'Realizace návratového grantu'!$E:$E,$B85)</f>
        <v>0</v>
      </c>
    </row>
    <row r="86" spans="2:4" x14ac:dyDescent="0.35">
      <c r="B86" s="173" t="s">
        <v>52</v>
      </c>
      <c r="C86" s="174">
        <f>SUMIFS('Realizace návratového grantu'!$L:$L,'Realizace návratového grantu'!$E:$E,$B86)</f>
        <v>0</v>
      </c>
      <c r="D86" s="175">
        <f>SUMIFS('Realizace návratového grantu'!$BE:$BE,'Realizace návratového grantu'!$E:$E,$B86)</f>
        <v>0</v>
      </c>
    </row>
    <row r="87" spans="2:4" x14ac:dyDescent="0.35">
      <c r="B87" s="173" t="s">
        <v>53</v>
      </c>
      <c r="C87" s="174">
        <f>SUMIFS('Realizace návratového grantu'!$L:$L,'Realizace návratového grantu'!$E:$E,$B87)</f>
        <v>0</v>
      </c>
      <c r="D87" s="175">
        <f>SUMIFS('Realizace návratového grantu'!$BE:$BE,'Realizace návratového grantu'!$E:$E,$B87)</f>
        <v>0</v>
      </c>
    </row>
    <row r="88" spans="2:4" x14ac:dyDescent="0.35">
      <c r="B88" s="173" t="s">
        <v>54</v>
      </c>
      <c r="C88" s="174">
        <f>SUMIFS('Realizace návratového grantu'!$L:$L,'Realizace návratového grantu'!$E:$E,$B88)</f>
        <v>0</v>
      </c>
      <c r="D88" s="175">
        <f>SUMIFS('Realizace návratového grantu'!$BE:$BE,'Realizace návratového grantu'!$E:$E,$B88)</f>
        <v>0</v>
      </c>
    </row>
    <row r="89" spans="2:4" x14ac:dyDescent="0.35">
      <c r="B89" s="173" t="s">
        <v>199</v>
      </c>
      <c r="C89" s="174">
        <f>SUMIFS('Realizace návratového grantu'!$L:$L,'Realizace návratového grantu'!$E:$E,$B89)</f>
        <v>0</v>
      </c>
      <c r="D89" s="175">
        <f>SUMIFS('Realizace návratového grantu'!$BE:$BE,'Realizace návratového grantu'!$E:$E,$B89)</f>
        <v>0</v>
      </c>
    </row>
    <row r="90" spans="2:4" x14ac:dyDescent="0.35">
      <c r="B90" s="173" t="s">
        <v>55</v>
      </c>
      <c r="C90" s="174">
        <f>SUMIFS('Realizace návratového grantu'!$L:$L,'Realizace návratového grantu'!$E:$E,$B90)</f>
        <v>0</v>
      </c>
      <c r="D90" s="175">
        <f>SUMIFS('Realizace návratového grantu'!$BE:$BE,'Realizace návratového grantu'!$E:$E,$B90)</f>
        <v>0</v>
      </c>
    </row>
    <row r="91" spans="2:4" x14ac:dyDescent="0.35">
      <c r="B91" s="173" t="s">
        <v>200</v>
      </c>
      <c r="C91" s="174">
        <f>SUMIFS('Realizace návratového grantu'!$L:$L,'Realizace návratového grantu'!$E:$E,$B91)</f>
        <v>0</v>
      </c>
      <c r="D91" s="175">
        <f>SUMIFS('Realizace návratového grantu'!$BE:$BE,'Realizace návratového grantu'!$E:$E,$B91)</f>
        <v>0</v>
      </c>
    </row>
    <row r="92" spans="2:4" x14ac:dyDescent="0.35">
      <c r="B92" s="173" t="s">
        <v>201</v>
      </c>
      <c r="C92" s="174">
        <f>SUMIFS('Realizace návratového grantu'!$L:$L,'Realizace návratového grantu'!$E:$E,$B92)</f>
        <v>0</v>
      </c>
      <c r="D92" s="175">
        <f>SUMIFS('Realizace návratového grantu'!$BE:$BE,'Realizace návratového grantu'!$E:$E,$B92)</f>
        <v>0</v>
      </c>
    </row>
    <row r="93" spans="2:4" x14ac:dyDescent="0.35">
      <c r="B93" s="173" t="s">
        <v>202</v>
      </c>
      <c r="C93" s="174">
        <f>SUMIFS('Realizace návratového grantu'!$L:$L,'Realizace návratového grantu'!$E:$E,$B93)</f>
        <v>0</v>
      </c>
      <c r="D93" s="175">
        <f>SUMIFS('Realizace návratového grantu'!$BE:$BE,'Realizace návratového grantu'!$E:$E,$B93)</f>
        <v>0</v>
      </c>
    </row>
    <row r="94" spans="2:4" x14ac:dyDescent="0.35">
      <c r="B94" s="173" t="s">
        <v>203</v>
      </c>
      <c r="C94" s="174">
        <f>SUMIFS('Realizace návratového grantu'!$L:$L,'Realizace návratového grantu'!$E:$E,$B94)</f>
        <v>0</v>
      </c>
      <c r="D94" s="175">
        <f>SUMIFS('Realizace návratového grantu'!$BE:$BE,'Realizace návratového grantu'!$E:$E,$B94)</f>
        <v>0</v>
      </c>
    </row>
    <row r="95" spans="2:4" x14ac:dyDescent="0.35">
      <c r="B95" s="173" t="s">
        <v>204</v>
      </c>
      <c r="C95" s="174">
        <f>SUMIFS('Realizace návratového grantu'!$L:$L,'Realizace návratového grantu'!$E:$E,$B95)</f>
        <v>0</v>
      </c>
      <c r="D95" s="175">
        <f>SUMIFS('Realizace návratového grantu'!$BE:$BE,'Realizace návratového grantu'!$E:$E,$B95)</f>
        <v>0</v>
      </c>
    </row>
    <row r="96" spans="2:4" x14ac:dyDescent="0.35">
      <c r="B96" s="173" t="s">
        <v>205</v>
      </c>
      <c r="C96" s="174">
        <f>SUMIFS('Realizace návratového grantu'!$L:$L,'Realizace návratového grantu'!$E:$E,$B96)</f>
        <v>0</v>
      </c>
      <c r="D96" s="175">
        <f>SUMIFS('Realizace návratového grantu'!$BE:$BE,'Realizace návratového grantu'!$E:$E,$B96)</f>
        <v>0</v>
      </c>
    </row>
    <row r="97" spans="2:4" x14ac:dyDescent="0.35">
      <c r="B97" s="173" t="s">
        <v>206</v>
      </c>
      <c r="C97" s="174">
        <f>SUMIFS('Realizace návratového grantu'!$L:$L,'Realizace návratového grantu'!$E:$E,$B97)</f>
        <v>0</v>
      </c>
      <c r="D97" s="175">
        <f>SUMIFS('Realizace návratového grantu'!$BE:$BE,'Realizace návratového grantu'!$E:$E,$B97)</f>
        <v>0</v>
      </c>
    </row>
    <row r="98" spans="2:4" x14ac:dyDescent="0.35">
      <c r="B98" s="173" t="s">
        <v>207</v>
      </c>
      <c r="C98" s="174">
        <f>SUMIFS('Realizace návratového grantu'!$L:$L,'Realizace návratového grantu'!$E:$E,$B98)</f>
        <v>0</v>
      </c>
      <c r="D98" s="175">
        <f>SUMIFS('Realizace návratového grantu'!$BE:$BE,'Realizace návratového grantu'!$E:$E,$B98)</f>
        <v>0</v>
      </c>
    </row>
    <row r="99" spans="2:4" x14ac:dyDescent="0.35">
      <c r="B99" s="173" t="s">
        <v>208</v>
      </c>
      <c r="C99" s="174">
        <f>SUMIFS('Realizace návratového grantu'!$L:$L,'Realizace návratového grantu'!$E:$E,$B99)</f>
        <v>0</v>
      </c>
      <c r="D99" s="175">
        <f>SUMIFS('Realizace návratového grantu'!$BE:$BE,'Realizace návratového grantu'!$E:$E,$B99)</f>
        <v>0</v>
      </c>
    </row>
    <row r="100" spans="2:4" x14ac:dyDescent="0.35">
      <c r="B100" s="173" t="s">
        <v>209</v>
      </c>
      <c r="C100" s="174">
        <f>SUMIFS('Realizace návratového grantu'!$L:$L,'Realizace návratového grantu'!$E:$E,$B100)</f>
        <v>0</v>
      </c>
      <c r="D100" s="175">
        <f>SUMIFS('Realizace návratového grantu'!$BE:$BE,'Realizace návratového grantu'!$E:$E,$B100)</f>
        <v>0</v>
      </c>
    </row>
    <row r="101" spans="2:4" ht="29" x14ac:dyDescent="0.35">
      <c r="B101" s="173" t="s">
        <v>210</v>
      </c>
      <c r="C101" s="174">
        <f>SUMIFS('Realizace návratového grantu'!$L:$L,'Realizace návratového grantu'!$E:$E,$B101)</f>
        <v>0</v>
      </c>
      <c r="D101" s="175">
        <f>SUMIFS('Realizace návratového grantu'!$BE:$BE,'Realizace návratového grantu'!$E:$E,$B101)</f>
        <v>0</v>
      </c>
    </row>
    <row r="102" spans="2:4" x14ac:dyDescent="0.35">
      <c r="B102" s="173" t="s">
        <v>211</v>
      </c>
      <c r="C102" s="174">
        <f>SUMIFS('Realizace návratového grantu'!$L:$L,'Realizace návratového grantu'!$E:$E,$B102)</f>
        <v>0</v>
      </c>
      <c r="D102" s="175">
        <f>SUMIFS('Realizace návratového grantu'!$BE:$BE,'Realizace návratového grantu'!$E:$E,$B102)</f>
        <v>0</v>
      </c>
    </row>
    <row r="103" spans="2:4" x14ac:dyDescent="0.35">
      <c r="B103" s="173" t="s">
        <v>212</v>
      </c>
      <c r="C103" s="174">
        <f>SUMIFS('Realizace návratového grantu'!$L:$L,'Realizace návratového grantu'!$E:$E,$B103)</f>
        <v>0</v>
      </c>
      <c r="D103" s="175">
        <f>SUMIFS('Realizace návratového grantu'!$BE:$BE,'Realizace návratového grantu'!$E:$E,$B103)</f>
        <v>0</v>
      </c>
    </row>
    <row r="104" spans="2:4" x14ac:dyDescent="0.35">
      <c r="B104" s="173" t="s">
        <v>213</v>
      </c>
      <c r="C104" s="174">
        <f>SUMIFS('Realizace návratového grantu'!$L:$L,'Realizace návratového grantu'!$E:$E,$B104)</f>
        <v>0</v>
      </c>
      <c r="D104" s="175">
        <f>SUMIFS('Realizace návratového grantu'!$BE:$BE,'Realizace návratového grantu'!$E:$E,$B104)</f>
        <v>0</v>
      </c>
    </row>
    <row r="105" spans="2:4" x14ac:dyDescent="0.35">
      <c r="B105" s="173" t="s">
        <v>214</v>
      </c>
      <c r="C105" s="174">
        <f>SUMIFS('Realizace návratového grantu'!$L:$L,'Realizace návratového grantu'!$E:$E,$B105)</f>
        <v>0</v>
      </c>
      <c r="D105" s="175">
        <f>SUMIFS('Realizace návratového grantu'!$BE:$BE,'Realizace návratového grantu'!$E:$E,$B105)</f>
        <v>0</v>
      </c>
    </row>
    <row r="106" spans="2:4" x14ac:dyDescent="0.35">
      <c r="B106" s="173" t="s">
        <v>215</v>
      </c>
      <c r="C106" s="174">
        <f>SUMIFS('Realizace návratového grantu'!$L:$L,'Realizace návratového grantu'!$E:$E,$B106)</f>
        <v>0</v>
      </c>
      <c r="D106" s="175">
        <f>SUMIFS('Realizace návratového grantu'!$BE:$BE,'Realizace návratového grantu'!$E:$E,$B106)</f>
        <v>0</v>
      </c>
    </row>
    <row r="107" spans="2:4" x14ac:dyDescent="0.35">
      <c r="B107" s="173" t="s">
        <v>216</v>
      </c>
      <c r="C107" s="174">
        <f>SUMIFS('Realizace návratového grantu'!$L:$L,'Realizace návratového grantu'!$E:$E,$B107)</f>
        <v>0</v>
      </c>
      <c r="D107" s="175">
        <f>SUMIFS('Realizace návratového grantu'!$BE:$BE,'Realizace návratového grantu'!$E:$E,$B107)</f>
        <v>0</v>
      </c>
    </row>
    <row r="108" spans="2:4" x14ac:dyDescent="0.35">
      <c r="B108" s="173" t="s">
        <v>217</v>
      </c>
      <c r="C108" s="174">
        <f>SUMIFS('Realizace návratového grantu'!$L:$L,'Realizace návratového grantu'!$E:$E,$B108)</f>
        <v>0</v>
      </c>
      <c r="D108" s="175">
        <f>SUMIFS('Realizace návratového grantu'!$BE:$BE,'Realizace návratového grantu'!$E:$E,$B108)</f>
        <v>0</v>
      </c>
    </row>
    <row r="109" spans="2:4" x14ac:dyDescent="0.35">
      <c r="B109" s="173" t="s">
        <v>218</v>
      </c>
      <c r="C109" s="174">
        <f>SUMIFS('Realizace návratového grantu'!$L:$L,'Realizace návratového grantu'!$E:$E,$B109)</f>
        <v>0</v>
      </c>
      <c r="D109" s="175">
        <f>SUMIFS('Realizace návratového grantu'!$BE:$BE,'Realizace návratového grantu'!$E:$E,$B109)</f>
        <v>0</v>
      </c>
    </row>
    <row r="110" spans="2:4" x14ac:dyDescent="0.35">
      <c r="B110" s="173" t="s">
        <v>219</v>
      </c>
      <c r="C110" s="174">
        <f>SUMIFS('Realizace návratového grantu'!$L:$L,'Realizace návratového grantu'!$E:$E,$B110)</f>
        <v>0</v>
      </c>
      <c r="D110" s="175">
        <f>SUMIFS('Realizace návratového grantu'!$BE:$BE,'Realizace návratového grantu'!$E:$E,$B110)</f>
        <v>0</v>
      </c>
    </row>
    <row r="111" spans="2:4" x14ac:dyDescent="0.35">
      <c r="B111" s="173" t="s">
        <v>220</v>
      </c>
      <c r="C111" s="174">
        <f>SUMIFS('Realizace návratového grantu'!$L:$L,'Realizace návratového grantu'!$E:$E,$B111)</f>
        <v>0</v>
      </c>
      <c r="D111" s="175">
        <f>SUMIFS('Realizace návratového grantu'!$BE:$BE,'Realizace návratového grantu'!$E:$E,$B111)</f>
        <v>0</v>
      </c>
    </row>
    <row r="112" spans="2:4" x14ac:dyDescent="0.35">
      <c r="B112" s="173" t="s">
        <v>221</v>
      </c>
      <c r="C112" s="174">
        <f>SUMIFS('Realizace návratového grantu'!$L:$L,'Realizace návratového grantu'!$E:$E,$B112)</f>
        <v>0</v>
      </c>
      <c r="D112" s="175">
        <f>SUMIFS('Realizace návratového grantu'!$BE:$BE,'Realizace návratového grantu'!$E:$E,$B112)</f>
        <v>0</v>
      </c>
    </row>
    <row r="113" spans="2:4" ht="29" x14ac:dyDescent="0.35">
      <c r="B113" s="173" t="s">
        <v>222</v>
      </c>
      <c r="C113" s="174">
        <f>SUMIFS('Realizace návratového grantu'!$L:$L,'Realizace návratového grantu'!$E:$E,$B113)</f>
        <v>0</v>
      </c>
      <c r="D113" s="175">
        <f>SUMIFS('Realizace návratového grantu'!$BE:$BE,'Realizace návratového grantu'!$E:$E,$B113)</f>
        <v>0</v>
      </c>
    </row>
    <row r="114" spans="2:4" x14ac:dyDescent="0.35">
      <c r="B114" s="173" t="s">
        <v>223</v>
      </c>
      <c r="C114" s="174">
        <f>SUMIFS('Realizace návratového grantu'!$L:$L,'Realizace návratového grantu'!$E:$E,$B114)</f>
        <v>0</v>
      </c>
      <c r="D114" s="175">
        <f>SUMIFS('Realizace návratového grantu'!$BE:$BE,'Realizace návratového grantu'!$E:$E,$B114)</f>
        <v>0</v>
      </c>
    </row>
    <row r="115" spans="2:4" x14ac:dyDescent="0.35">
      <c r="B115" s="173" t="s">
        <v>224</v>
      </c>
      <c r="C115" s="174">
        <f>SUMIFS('Realizace návratového grantu'!$L:$L,'Realizace návratového grantu'!$E:$E,$B115)</f>
        <v>0</v>
      </c>
      <c r="D115" s="175">
        <f>SUMIFS('Realizace návratového grantu'!$BE:$BE,'Realizace návratového grantu'!$E:$E,$B115)</f>
        <v>0</v>
      </c>
    </row>
    <row r="116" spans="2:4" x14ac:dyDescent="0.35">
      <c r="B116" s="173" t="s">
        <v>225</v>
      </c>
      <c r="C116" s="174">
        <f>SUMIFS('Realizace návratového grantu'!$L:$L,'Realizace návratového grantu'!$E:$E,$B116)</f>
        <v>0</v>
      </c>
      <c r="D116" s="175">
        <f>SUMIFS('Realizace návratového grantu'!$BE:$BE,'Realizace návratového grantu'!$E:$E,$B116)</f>
        <v>0</v>
      </c>
    </row>
    <row r="117" spans="2:4" x14ac:dyDescent="0.35">
      <c r="B117" s="173" t="s">
        <v>226</v>
      </c>
      <c r="C117" s="174">
        <f>SUMIFS('Realizace návratového grantu'!$L:$L,'Realizace návratového grantu'!$E:$E,$B117)</f>
        <v>0</v>
      </c>
      <c r="D117" s="175">
        <f>SUMIFS('Realizace návratového grantu'!$BE:$BE,'Realizace návratového grantu'!$E:$E,$B117)</f>
        <v>0</v>
      </c>
    </row>
    <row r="118" spans="2:4" x14ac:dyDescent="0.35">
      <c r="B118" s="173" t="s">
        <v>56</v>
      </c>
      <c r="C118" s="174">
        <f>SUMIFS('Realizace návratového grantu'!$L:$L,'Realizace návratového grantu'!$E:$E,$B118)</f>
        <v>0</v>
      </c>
      <c r="D118" s="175">
        <f>SUMIFS('Realizace návratového grantu'!$BE:$BE,'Realizace návratového grantu'!$E:$E,$B118)</f>
        <v>0</v>
      </c>
    </row>
    <row r="119" spans="2:4" x14ac:dyDescent="0.35">
      <c r="B119" s="173" t="s">
        <v>57</v>
      </c>
      <c r="C119" s="174">
        <f>SUMIFS('Realizace návratového grantu'!$L:$L,'Realizace návratového grantu'!$E:$E,$B119)</f>
        <v>0</v>
      </c>
      <c r="D119" s="175">
        <f>SUMIFS('Realizace návratového grantu'!$BE:$BE,'Realizace návratového grantu'!$E:$E,$B119)</f>
        <v>0</v>
      </c>
    </row>
    <row r="120" spans="2:4" x14ac:dyDescent="0.35">
      <c r="B120" s="173" t="s">
        <v>227</v>
      </c>
      <c r="C120" s="174">
        <f>SUMIFS('Realizace návratového grantu'!$L:$L,'Realizace návratového grantu'!$E:$E,$B120)</f>
        <v>0</v>
      </c>
      <c r="D120" s="175">
        <f>SUMIFS('Realizace návratového grantu'!$BE:$BE,'Realizace návratového grantu'!$E:$E,$B120)</f>
        <v>0</v>
      </c>
    </row>
    <row r="121" spans="2:4" x14ac:dyDescent="0.35">
      <c r="B121" s="173" t="s">
        <v>228</v>
      </c>
      <c r="C121" s="174">
        <f>SUMIFS('Realizace návratového grantu'!$L:$L,'Realizace návratového grantu'!$E:$E,$B121)</f>
        <v>0</v>
      </c>
      <c r="D121" s="175">
        <f>SUMIFS('Realizace návratového grantu'!$BE:$BE,'Realizace návratového grantu'!$E:$E,$B121)</f>
        <v>0</v>
      </c>
    </row>
    <row r="122" spans="2:4" x14ac:dyDescent="0.35">
      <c r="B122" s="173" t="s">
        <v>229</v>
      </c>
      <c r="C122" s="174">
        <f>SUMIFS('Realizace návratového grantu'!$L:$L,'Realizace návratového grantu'!$E:$E,$B122)</f>
        <v>0</v>
      </c>
      <c r="D122" s="175">
        <f>SUMIFS('Realizace návratového grantu'!$BE:$BE,'Realizace návratového grantu'!$E:$E,$B122)</f>
        <v>0</v>
      </c>
    </row>
    <row r="123" spans="2:4" x14ac:dyDescent="0.35">
      <c r="B123" s="173" t="s">
        <v>230</v>
      </c>
      <c r="C123" s="174">
        <f>SUMIFS('Realizace návratového grantu'!$L:$L,'Realizace návratového grantu'!$E:$E,$B123)</f>
        <v>0</v>
      </c>
      <c r="D123" s="175">
        <f>SUMIFS('Realizace návratového grantu'!$BE:$BE,'Realizace návratového grantu'!$E:$E,$B123)</f>
        <v>0</v>
      </c>
    </row>
    <row r="124" spans="2:4" x14ac:dyDescent="0.35">
      <c r="B124" s="173" t="s">
        <v>231</v>
      </c>
      <c r="C124" s="174">
        <f>SUMIFS('Realizace návratového grantu'!$L:$L,'Realizace návratového grantu'!$E:$E,$B124)</f>
        <v>0</v>
      </c>
      <c r="D124" s="175">
        <f>SUMIFS('Realizace návratového grantu'!$BE:$BE,'Realizace návratového grantu'!$E:$E,$B124)</f>
        <v>0</v>
      </c>
    </row>
    <row r="125" spans="2:4" x14ac:dyDescent="0.35">
      <c r="B125" s="173" t="s">
        <v>232</v>
      </c>
      <c r="C125" s="174">
        <f>SUMIFS('Realizace návratového grantu'!$L:$L,'Realizace návratového grantu'!$E:$E,$B125)</f>
        <v>0</v>
      </c>
      <c r="D125" s="175">
        <f>SUMIFS('Realizace návratového grantu'!$BE:$BE,'Realizace návratového grantu'!$E:$E,$B125)</f>
        <v>0</v>
      </c>
    </row>
    <row r="126" spans="2:4" x14ac:dyDescent="0.35">
      <c r="B126" s="173" t="s">
        <v>233</v>
      </c>
      <c r="C126" s="174">
        <f>SUMIFS('Realizace návratového grantu'!$L:$L,'Realizace návratového grantu'!$E:$E,$B126)</f>
        <v>0</v>
      </c>
      <c r="D126" s="175">
        <f>SUMIFS('Realizace návratového grantu'!$BE:$BE,'Realizace návratového grantu'!$E:$E,$B126)</f>
        <v>0</v>
      </c>
    </row>
    <row r="127" spans="2:4" x14ac:dyDescent="0.35">
      <c r="B127" s="173" t="s">
        <v>234</v>
      </c>
      <c r="C127" s="174">
        <f>SUMIFS('Realizace návratového grantu'!$L:$L,'Realizace návratového grantu'!$E:$E,$B127)</f>
        <v>0</v>
      </c>
      <c r="D127" s="175">
        <f>SUMIFS('Realizace návratového grantu'!$BE:$BE,'Realizace návratového grantu'!$E:$E,$B127)</f>
        <v>0</v>
      </c>
    </row>
    <row r="128" spans="2:4" x14ac:dyDescent="0.35">
      <c r="B128" s="173" t="s">
        <v>235</v>
      </c>
      <c r="C128" s="174">
        <f>SUMIFS('Realizace návratového grantu'!$L:$L,'Realizace návratového grantu'!$E:$E,$B128)</f>
        <v>0</v>
      </c>
      <c r="D128" s="175">
        <f>SUMIFS('Realizace návratového grantu'!$BE:$BE,'Realizace návratového grantu'!$E:$E,$B128)</f>
        <v>0</v>
      </c>
    </row>
    <row r="129" spans="2:4" x14ac:dyDescent="0.35">
      <c r="B129" s="173" t="s">
        <v>236</v>
      </c>
      <c r="C129" s="174">
        <f>SUMIFS('Realizace návratového grantu'!$L:$L,'Realizace návratového grantu'!$E:$E,$B129)</f>
        <v>0</v>
      </c>
      <c r="D129" s="175">
        <f>SUMIFS('Realizace návratového grantu'!$BE:$BE,'Realizace návratového grantu'!$E:$E,$B129)</f>
        <v>0</v>
      </c>
    </row>
    <row r="130" spans="2:4" x14ac:dyDescent="0.35">
      <c r="B130" s="173" t="s">
        <v>237</v>
      </c>
      <c r="C130" s="174">
        <f>SUMIFS('Realizace návratového grantu'!$L:$L,'Realizace návratového grantu'!$E:$E,$B130)</f>
        <v>0</v>
      </c>
      <c r="D130" s="175">
        <f>SUMIFS('Realizace návratového grantu'!$BE:$BE,'Realizace návratového grantu'!$E:$E,$B130)</f>
        <v>0</v>
      </c>
    </row>
    <row r="131" spans="2:4" x14ac:dyDescent="0.35">
      <c r="B131" s="173" t="s">
        <v>58</v>
      </c>
      <c r="C131" s="174">
        <f>SUMIFS('Realizace návratového grantu'!$L:$L,'Realizace návratového grantu'!$E:$E,$B131)</f>
        <v>0</v>
      </c>
      <c r="D131" s="175">
        <f>SUMIFS('Realizace návratového grantu'!$BE:$BE,'Realizace návratového grantu'!$E:$E,$B131)</f>
        <v>0</v>
      </c>
    </row>
    <row r="132" spans="2:4" x14ac:dyDescent="0.35">
      <c r="B132" s="173" t="s">
        <v>59</v>
      </c>
      <c r="C132" s="174">
        <f>SUMIFS('Realizace návratového grantu'!$L:$L,'Realizace návratového grantu'!$E:$E,$B132)</f>
        <v>0</v>
      </c>
      <c r="D132" s="175">
        <f>SUMIFS('Realizace návratového grantu'!$BE:$BE,'Realizace návratového grantu'!$E:$E,$B132)</f>
        <v>0</v>
      </c>
    </row>
    <row r="133" spans="2:4" x14ac:dyDescent="0.35">
      <c r="B133" s="173" t="s">
        <v>238</v>
      </c>
      <c r="C133" s="174">
        <f>SUMIFS('Realizace návratového grantu'!$L:$L,'Realizace návratového grantu'!$E:$E,$B133)</f>
        <v>0</v>
      </c>
      <c r="D133" s="175">
        <f>SUMIFS('Realizace návratového grantu'!$BE:$BE,'Realizace návratového grantu'!$E:$E,$B133)</f>
        <v>0</v>
      </c>
    </row>
    <row r="134" spans="2:4" x14ac:dyDescent="0.35">
      <c r="B134" s="173" t="s">
        <v>239</v>
      </c>
      <c r="C134" s="174">
        <f>SUMIFS('Realizace návratového grantu'!$L:$L,'Realizace návratového grantu'!$E:$E,$B134)</f>
        <v>0</v>
      </c>
      <c r="D134" s="175">
        <f>SUMIFS('Realizace návratového grantu'!$BE:$BE,'Realizace návratového grantu'!$E:$E,$B134)</f>
        <v>0</v>
      </c>
    </row>
    <row r="135" spans="2:4" x14ac:dyDescent="0.35">
      <c r="B135" s="173" t="s">
        <v>240</v>
      </c>
      <c r="C135" s="174">
        <f>SUMIFS('Realizace návratového grantu'!$L:$L,'Realizace návratového grantu'!$E:$E,$B135)</f>
        <v>0</v>
      </c>
      <c r="D135" s="175">
        <f>SUMIFS('Realizace návratového grantu'!$BE:$BE,'Realizace návratového grantu'!$E:$E,$B135)</f>
        <v>0</v>
      </c>
    </row>
    <row r="136" spans="2:4" x14ac:dyDescent="0.35">
      <c r="B136" s="173" t="s">
        <v>241</v>
      </c>
      <c r="C136" s="174">
        <f>SUMIFS('Realizace návratového grantu'!$L:$L,'Realizace návratového grantu'!$E:$E,$B136)</f>
        <v>0</v>
      </c>
      <c r="D136" s="175">
        <f>SUMIFS('Realizace návratového grantu'!$BE:$BE,'Realizace návratového grantu'!$E:$E,$B136)</f>
        <v>0</v>
      </c>
    </row>
    <row r="137" spans="2:4" x14ac:dyDescent="0.35">
      <c r="B137" s="173" t="s">
        <v>242</v>
      </c>
      <c r="C137" s="174">
        <f>SUMIFS('Realizace návratového grantu'!$L:$L,'Realizace návratového grantu'!$E:$E,$B137)</f>
        <v>0</v>
      </c>
      <c r="D137" s="175">
        <f>SUMIFS('Realizace návratového grantu'!$BE:$BE,'Realizace návratového grantu'!$E:$E,$B137)</f>
        <v>0</v>
      </c>
    </row>
    <row r="138" spans="2:4" ht="29" x14ac:dyDescent="0.35">
      <c r="B138" s="173" t="s">
        <v>243</v>
      </c>
      <c r="C138" s="174">
        <f>SUMIFS('Realizace návratového grantu'!$L:$L,'Realizace návratového grantu'!$E:$E,$B138)</f>
        <v>0</v>
      </c>
      <c r="D138" s="175">
        <f>SUMIFS('Realizace návratového grantu'!$BE:$BE,'Realizace návratového grantu'!$E:$E,$B138)</f>
        <v>0</v>
      </c>
    </row>
    <row r="139" spans="2:4" x14ac:dyDescent="0.35">
      <c r="B139" s="173" t="s">
        <v>244</v>
      </c>
      <c r="C139" s="174">
        <f>SUMIFS('Realizace návratového grantu'!$L:$L,'Realizace návratového grantu'!$E:$E,$B139)</f>
        <v>0</v>
      </c>
      <c r="D139" s="175">
        <f>SUMIFS('Realizace návratového grantu'!$BE:$BE,'Realizace návratového grantu'!$E:$E,$B139)</f>
        <v>0</v>
      </c>
    </row>
    <row r="140" spans="2:4" x14ac:dyDescent="0.35">
      <c r="B140" s="173" t="s">
        <v>60</v>
      </c>
      <c r="C140" s="174">
        <f>SUMIFS('Realizace návratového grantu'!$L:$L,'Realizace návratového grantu'!$E:$E,$B140)</f>
        <v>0</v>
      </c>
      <c r="D140" s="175">
        <f>SUMIFS('Realizace návratového grantu'!$BE:$BE,'Realizace návratového grantu'!$E:$E,$B140)</f>
        <v>0</v>
      </c>
    </row>
    <row r="141" spans="2:4" x14ac:dyDescent="0.35">
      <c r="B141" s="173" t="s">
        <v>245</v>
      </c>
      <c r="C141" s="174">
        <f>SUMIFS('Realizace návratového grantu'!$L:$L,'Realizace návratového grantu'!$E:$E,$B141)</f>
        <v>0</v>
      </c>
      <c r="D141" s="175">
        <f>SUMIFS('Realizace návratového grantu'!$BE:$BE,'Realizace návratového grantu'!$E:$E,$B141)</f>
        <v>0</v>
      </c>
    </row>
    <row r="142" spans="2:4" x14ac:dyDescent="0.35">
      <c r="B142" s="173" t="s">
        <v>246</v>
      </c>
      <c r="C142" s="174">
        <f>SUMIFS('Realizace návratového grantu'!$L:$L,'Realizace návratového grantu'!$E:$E,$B142)</f>
        <v>0</v>
      </c>
      <c r="D142" s="175">
        <f>SUMIFS('Realizace návratového grantu'!$BE:$BE,'Realizace návratového grantu'!$E:$E,$B142)</f>
        <v>0</v>
      </c>
    </row>
    <row r="143" spans="2:4" x14ac:dyDescent="0.35">
      <c r="B143" s="173" t="s">
        <v>247</v>
      </c>
      <c r="C143" s="174">
        <f>SUMIFS('Realizace návratového grantu'!$L:$L,'Realizace návratového grantu'!$E:$E,$B143)</f>
        <v>0</v>
      </c>
      <c r="D143" s="175">
        <f>SUMIFS('Realizace návratového grantu'!$BE:$BE,'Realizace návratového grantu'!$E:$E,$B143)</f>
        <v>0</v>
      </c>
    </row>
    <row r="144" spans="2:4" x14ac:dyDescent="0.35">
      <c r="B144" s="173" t="s">
        <v>61</v>
      </c>
      <c r="C144" s="174">
        <f>SUMIFS('Realizace návratového grantu'!$L:$L,'Realizace návratového grantu'!$E:$E,$B144)</f>
        <v>0</v>
      </c>
      <c r="D144" s="175">
        <f>SUMIFS('Realizace návratového grantu'!$BE:$BE,'Realizace návratového grantu'!$E:$E,$B144)</f>
        <v>0</v>
      </c>
    </row>
    <row r="145" spans="2:4" x14ac:dyDescent="0.35">
      <c r="B145" s="173" t="s">
        <v>248</v>
      </c>
      <c r="C145" s="174">
        <f>SUMIFS('Realizace návratového grantu'!$L:$L,'Realizace návratového grantu'!$E:$E,$B145)</f>
        <v>0</v>
      </c>
      <c r="D145" s="175">
        <f>SUMIFS('Realizace návratového grantu'!$BE:$BE,'Realizace návratového grantu'!$E:$E,$B145)</f>
        <v>0</v>
      </c>
    </row>
    <row r="146" spans="2:4" x14ac:dyDescent="0.35">
      <c r="B146" s="173" t="s">
        <v>249</v>
      </c>
      <c r="C146" s="174">
        <f>SUMIFS('Realizace návratového grantu'!$L:$L,'Realizace návratového grantu'!$E:$E,$B146)</f>
        <v>0</v>
      </c>
      <c r="D146" s="175">
        <f>SUMIFS('Realizace návratového grantu'!$BE:$BE,'Realizace návratového grantu'!$E:$E,$B146)</f>
        <v>0</v>
      </c>
    </row>
    <row r="147" spans="2:4" x14ac:dyDescent="0.35">
      <c r="B147" s="173" t="s">
        <v>250</v>
      </c>
      <c r="C147" s="174">
        <f>SUMIFS('Realizace návratového grantu'!$L:$L,'Realizace návratového grantu'!$E:$E,$B147)</f>
        <v>0</v>
      </c>
      <c r="D147" s="175">
        <f>SUMIFS('Realizace návratového grantu'!$BE:$BE,'Realizace návratového grantu'!$E:$E,$B147)</f>
        <v>0</v>
      </c>
    </row>
    <row r="148" spans="2:4" x14ac:dyDescent="0.35">
      <c r="B148" s="173" t="s">
        <v>251</v>
      </c>
      <c r="C148" s="174">
        <f>SUMIFS('Realizace návratového grantu'!$L:$L,'Realizace návratového grantu'!$E:$E,$B148)</f>
        <v>0</v>
      </c>
      <c r="D148" s="175">
        <f>SUMIFS('Realizace návratového grantu'!$BE:$BE,'Realizace návratového grantu'!$E:$E,$B148)</f>
        <v>0</v>
      </c>
    </row>
    <row r="149" spans="2:4" x14ac:dyDescent="0.35">
      <c r="B149" s="173" t="s">
        <v>252</v>
      </c>
      <c r="C149" s="174">
        <f>SUMIFS('Realizace návratového grantu'!$L:$L,'Realizace návratového grantu'!$E:$E,$B149)</f>
        <v>0</v>
      </c>
      <c r="D149" s="175">
        <f>SUMIFS('Realizace návratového grantu'!$BE:$BE,'Realizace návratového grantu'!$E:$E,$B149)</f>
        <v>0</v>
      </c>
    </row>
    <row r="150" spans="2:4" x14ac:dyDescent="0.35">
      <c r="B150" s="173" t="s">
        <v>253</v>
      </c>
      <c r="C150" s="174">
        <f>SUMIFS('Realizace návratového grantu'!$L:$L,'Realizace návratového grantu'!$E:$E,$B150)</f>
        <v>0</v>
      </c>
      <c r="D150" s="175">
        <f>SUMIFS('Realizace návratového grantu'!$BE:$BE,'Realizace návratového grantu'!$E:$E,$B150)</f>
        <v>0</v>
      </c>
    </row>
    <row r="151" spans="2:4" x14ac:dyDescent="0.35">
      <c r="B151" s="173" t="s">
        <v>254</v>
      </c>
      <c r="C151" s="174">
        <f>SUMIFS('Realizace návratového grantu'!$L:$L,'Realizace návratového grantu'!$E:$E,$B151)</f>
        <v>0</v>
      </c>
      <c r="D151" s="175">
        <f>SUMIFS('Realizace návratového grantu'!$BE:$BE,'Realizace návratového grantu'!$E:$E,$B151)</f>
        <v>0</v>
      </c>
    </row>
    <row r="152" spans="2:4" ht="43.5" x14ac:dyDescent="0.35">
      <c r="B152" s="173" t="s">
        <v>255</v>
      </c>
      <c r="C152" s="174">
        <f>SUMIFS('Realizace návratového grantu'!$L:$L,'Realizace návratového grantu'!$E:$E,$B152)</f>
        <v>0</v>
      </c>
      <c r="D152" s="175">
        <f>SUMIFS('Realizace návratového grantu'!$BE:$BE,'Realizace návratového grantu'!$E:$E,$B152)</f>
        <v>0</v>
      </c>
    </row>
    <row r="153" spans="2:4" x14ac:dyDescent="0.35">
      <c r="B153" s="173" t="s">
        <v>62</v>
      </c>
      <c r="C153" s="174">
        <f>SUMIFS('Realizace návratového grantu'!$L:$L,'Realizace návratového grantu'!$E:$E,$B153)</f>
        <v>0</v>
      </c>
      <c r="D153" s="175">
        <f>SUMIFS('Realizace návratového grantu'!$BE:$BE,'Realizace návratového grantu'!$E:$E,$B153)</f>
        <v>0</v>
      </c>
    </row>
    <row r="154" spans="2:4" ht="29" x14ac:dyDescent="0.35">
      <c r="B154" s="173" t="s">
        <v>256</v>
      </c>
      <c r="C154" s="174">
        <f>SUMIFS('Realizace návratového grantu'!$L:$L,'Realizace návratového grantu'!$E:$E,$B154)</f>
        <v>0</v>
      </c>
      <c r="D154" s="175">
        <f>SUMIFS('Realizace návratového grantu'!$BE:$BE,'Realizace návratového grantu'!$E:$E,$B154)</f>
        <v>0</v>
      </c>
    </row>
    <row r="155" spans="2:4" x14ac:dyDescent="0.35">
      <c r="B155" s="173" t="s">
        <v>63</v>
      </c>
      <c r="C155" s="174">
        <f>SUMIFS('Realizace návratového grantu'!$L:$L,'Realizace návratového grantu'!$E:$E,$B155)</f>
        <v>0</v>
      </c>
      <c r="D155" s="175">
        <f>SUMIFS('Realizace návratového grantu'!$BE:$BE,'Realizace návratového grantu'!$E:$E,$B155)</f>
        <v>0</v>
      </c>
    </row>
    <row r="156" spans="2:4" x14ac:dyDescent="0.35">
      <c r="B156" s="173" t="s">
        <v>64</v>
      </c>
      <c r="C156" s="174">
        <f>SUMIFS('Realizace návratového grantu'!$L:$L,'Realizace návratového grantu'!$E:$E,$B156)</f>
        <v>0</v>
      </c>
      <c r="D156" s="175">
        <f>SUMIFS('Realizace návratového grantu'!$BE:$BE,'Realizace návratového grantu'!$E:$E,$B156)</f>
        <v>0</v>
      </c>
    </row>
    <row r="157" spans="2:4" x14ac:dyDescent="0.35">
      <c r="B157" s="173" t="s">
        <v>257</v>
      </c>
      <c r="C157" s="174">
        <f>SUMIFS('Realizace návratového grantu'!$L:$L,'Realizace návratového grantu'!$E:$E,$B157)</f>
        <v>0</v>
      </c>
      <c r="D157" s="175">
        <f>SUMIFS('Realizace návratového grantu'!$BE:$BE,'Realizace návratového grantu'!$E:$E,$B157)</f>
        <v>0</v>
      </c>
    </row>
    <row r="158" spans="2:4" x14ac:dyDescent="0.35">
      <c r="B158" s="173" t="s">
        <v>258</v>
      </c>
      <c r="C158" s="174">
        <f>SUMIFS('Realizace návratového grantu'!$L:$L,'Realizace návratového grantu'!$E:$E,$B158)</f>
        <v>0</v>
      </c>
      <c r="D158" s="175">
        <f>SUMIFS('Realizace návratového grantu'!$BE:$BE,'Realizace návratového grantu'!$E:$E,$B158)</f>
        <v>0</v>
      </c>
    </row>
    <row r="159" spans="2:4" x14ac:dyDescent="0.35">
      <c r="B159" s="173" t="s">
        <v>259</v>
      </c>
      <c r="C159" s="174">
        <f>SUMIFS('Realizace návratového grantu'!$L:$L,'Realizace návratového grantu'!$E:$E,$B159)</f>
        <v>0</v>
      </c>
      <c r="D159" s="175">
        <f>SUMIFS('Realizace návratového grantu'!$BE:$BE,'Realizace návratového grantu'!$E:$E,$B159)</f>
        <v>0</v>
      </c>
    </row>
    <row r="160" spans="2:4" x14ac:dyDescent="0.35">
      <c r="B160" s="173" t="s">
        <v>260</v>
      </c>
      <c r="C160" s="174">
        <f>SUMIFS('Realizace návratového grantu'!$L:$L,'Realizace návratového grantu'!$E:$E,$B160)</f>
        <v>0</v>
      </c>
      <c r="D160" s="175">
        <f>SUMIFS('Realizace návratového grantu'!$BE:$BE,'Realizace návratového grantu'!$E:$E,$B160)</f>
        <v>0</v>
      </c>
    </row>
    <row r="161" spans="2:4" x14ac:dyDescent="0.35">
      <c r="B161" s="173" t="s">
        <v>261</v>
      </c>
      <c r="C161" s="174">
        <f>SUMIFS('Realizace návratového grantu'!$L:$L,'Realizace návratového grantu'!$E:$E,$B161)</f>
        <v>0</v>
      </c>
      <c r="D161" s="175">
        <f>SUMIFS('Realizace návratového grantu'!$BE:$BE,'Realizace návratového grantu'!$E:$E,$B161)</f>
        <v>0</v>
      </c>
    </row>
    <row r="162" spans="2:4" x14ac:dyDescent="0.35">
      <c r="B162" s="173" t="s">
        <v>262</v>
      </c>
      <c r="C162" s="174">
        <f>SUMIFS('Realizace návratového grantu'!$L:$L,'Realizace návratového grantu'!$E:$E,$B162)</f>
        <v>0</v>
      </c>
      <c r="D162" s="175">
        <f>SUMIFS('Realizace návratového grantu'!$BE:$BE,'Realizace návratového grantu'!$E:$E,$B162)</f>
        <v>0</v>
      </c>
    </row>
    <row r="163" spans="2:4" x14ac:dyDescent="0.35">
      <c r="B163" s="173" t="s">
        <v>263</v>
      </c>
      <c r="C163" s="174">
        <f>SUMIFS('Realizace návratového grantu'!$L:$L,'Realizace návratového grantu'!$E:$E,$B163)</f>
        <v>0</v>
      </c>
      <c r="D163" s="175">
        <f>SUMIFS('Realizace návratového grantu'!$BE:$BE,'Realizace návratového grantu'!$E:$E,$B163)</f>
        <v>0</v>
      </c>
    </row>
    <row r="164" spans="2:4" x14ac:dyDescent="0.35">
      <c r="B164" s="173" t="s">
        <v>65</v>
      </c>
      <c r="C164" s="174">
        <f>SUMIFS('Realizace návratového grantu'!$L:$L,'Realizace návratového grantu'!$E:$E,$B164)</f>
        <v>0</v>
      </c>
      <c r="D164" s="175">
        <f>SUMIFS('Realizace návratového grantu'!$BE:$BE,'Realizace návratového grantu'!$E:$E,$B164)</f>
        <v>0</v>
      </c>
    </row>
    <row r="165" spans="2:4" x14ac:dyDescent="0.35">
      <c r="B165" s="173" t="s">
        <v>264</v>
      </c>
      <c r="C165" s="174">
        <f>SUMIFS('Realizace návratového grantu'!$L:$L,'Realizace návratového grantu'!$E:$E,$B165)</f>
        <v>0</v>
      </c>
      <c r="D165" s="175">
        <f>SUMIFS('Realizace návratového grantu'!$BE:$BE,'Realizace návratového grantu'!$E:$E,$B165)</f>
        <v>0</v>
      </c>
    </row>
    <row r="166" spans="2:4" x14ac:dyDescent="0.35">
      <c r="B166" s="173" t="s">
        <v>265</v>
      </c>
      <c r="C166" s="174">
        <f>SUMIFS('Realizace návratového grantu'!$L:$L,'Realizace návratového grantu'!$E:$E,$B166)</f>
        <v>0</v>
      </c>
      <c r="D166" s="175">
        <f>SUMIFS('Realizace návratového grantu'!$BE:$BE,'Realizace návratového grantu'!$E:$E,$B166)</f>
        <v>0</v>
      </c>
    </row>
    <row r="167" spans="2:4" x14ac:dyDescent="0.35">
      <c r="B167" s="173" t="s">
        <v>66</v>
      </c>
      <c r="C167" s="174">
        <f>SUMIFS('Realizace návratového grantu'!$L:$L,'Realizace návratového grantu'!$E:$E,$B167)</f>
        <v>0</v>
      </c>
      <c r="D167" s="175">
        <f>SUMIFS('Realizace návratového grantu'!$BE:$BE,'Realizace návratového grantu'!$E:$E,$B167)</f>
        <v>0</v>
      </c>
    </row>
    <row r="168" spans="2:4" x14ac:dyDescent="0.35">
      <c r="B168" s="173" t="s">
        <v>266</v>
      </c>
      <c r="C168" s="174">
        <f>SUMIFS('Realizace návratového grantu'!$L:$L,'Realizace návratového grantu'!$E:$E,$B168)</f>
        <v>0</v>
      </c>
      <c r="D168" s="175">
        <f>SUMIFS('Realizace návratového grantu'!$BE:$BE,'Realizace návratového grantu'!$E:$E,$B168)</f>
        <v>0</v>
      </c>
    </row>
    <row r="169" spans="2:4" x14ac:dyDescent="0.35">
      <c r="B169" s="173" t="s">
        <v>67</v>
      </c>
      <c r="C169" s="174">
        <f>SUMIFS('Realizace návratového grantu'!$L:$L,'Realizace návratového grantu'!$E:$E,$B169)</f>
        <v>0</v>
      </c>
      <c r="D169" s="175">
        <f>SUMIFS('Realizace návratového grantu'!$BE:$BE,'Realizace návratového grantu'!$E:$E,$B169)</f>
        <v>0</v>
      </c>
    </row>
    <row r="170" spans="2:4" x14ac:dyDescent="0.35">
      <c r="B170" s="173" t="s">
        <v>68</v>
      </c>
      <c r="C170" s="174">
        <f>SUMIFS('Realizace návratového grantu'!$L:$L,'Realizace návratového grantu'!$E:$E,$B170)</f>
        <v>0</v>
      </c>
      <c r="D170" s="175">
        <f>SUMIFS('Realizace návratového grantu'!$BE:$BE,'Realizace návratového grantu'!$E:$E,$B170)</f>
        <v>0</v>
      </c>
    </row>
    <row r="171" spans="2:4" x14ac:dyDescent="0.35">
      <c r="B171" s="173" t="s">
        <v>267</v>
      </c>
      <c r="C171" s="174">
        <f>SUMIFS('Realizace návratového grantu'!$L:$L,'Realizace návratového grantu'!$E:$E,$B171)</f>
        <v>0</v>
      </c>
      <c r="D171" s="175">
        <f>SUMIFS('Realizace návratového grantu'!$BE:$BE,'Realizace návratového grantu'!$E:$E,$B171)</f>
        <v>0</v>
      </c>
    </row>
    <row r="172" spans="2:4" x14ac:dyDescent="0.35">
      <c r="B172" s="173" t="s">
        <v>268</v>
      </c>
      <c r="C172" s="174">
        <f>SUMIFS('Realizace návratového grantu'!$L:$L,'Realizace návratového grantu'!$E:$E,$B172)</f>
        <v>0</v>
      </c>
      <c r="D172" s="175">
        <f>SUMIFS('Realizace návratového grantu'!$BE:$BE,'Realizace návratového grantu'!$E:$E,$B172)</f>
        <v>0</v>
      </c>
    </row>
    <row r="173" spans="2:4" x14ac:dyDescent="0.35">
      <c r="B173" s="173" t="s">
        <v>269</v>
      </c>
      <c r="C173" s="174">
        <f>SUMIFS('Realizace návratového grantu'!$L:$L,'Realizace návratového grantu'!$E:$E,$B173)</f>
        <v>0</v>
      </c>
      <c r="D173" s="175">
        <f>SUMIFS('Realizace návratového grantu'!$BE:$BE,'Realizace návratového grantu'!$E:$E,$B173)</f>
        <v>0</v>
      </c>
    </row>
    <row r="174" spans="2:4" ht="29" x14ac:dyDescent="0.35">
      <c r="B174" s="173" t="s">
        <v>270</v>
      </c>
      <c r="C174" s="174">
        <f>SUMIFS('Realizace návratového grantu'!$L:$L,'Realizace návratového grantu'!$E:$E,$B174)</f>
        <v>0</v>
      </c>
      <c r="D174" s="175">
        <f>SUMIFS('Realizace návratového grantu'!$BE:$BE,'Realizace návratového grantu'!$E:$E,$B174)</f>
        <v>0</v>
      </c>
    </row>
    <row r="175" spans="2:4" x14ac:dyDescent="0.35">
      <c r="B175" s="173" t="s">
        <v>271</v>
      </c>
      <c r="C175" s="174">
        <f>SUMIFS('Realizace návratového grantu'!$L:$L,'Realizace návratového grantu'!$E:$E,$B175)</f>
        <v>0</v>
      </c>
      <c r="D175" s="175">
        <f>SUMIFS('Realizace návratového grantu'!$BE:$BE,'Realizace návratového grantu'!$E:$E,$B175)</f>
        <v>0</v>
      </c>
    </row>
    <row r="176" spans="2:4" ht="29" x14ac:dyDescent="0.35">
      <c r="B176" s="173" t="s">
        <v>272</v>
      </c>
      <c r="C176" s="174">
        <f>SUMIFS('Realizace návratového grantu'!$L:$L,'Realizace návratového grantu'!$E:$E,$B176)</f>
        <v>0</v>
      </c>
      <c r="D176" s="175">
        <f>SUMIFS('Realizace návratového grantu'!$BE:$BE,'Realizace návratového grantu'!$E:$E,$B176)</f>
        <v>0</v>
      </c>
    </row>
    <row r="177" spans="2:4" x14ac:dyDescent="0.35">
      <c r="B177" s="173" t="s">
        <v>273</v>
      </c>
      <c r="C177" s="174">
        <f>SUMIFS('Realizace návratového grantu'!$L:$L,'Realizace návratového grantu'!$E:$E,$B177)</f>
        <v>0</v>
      </c>
      <c r="D177" s="175">
        <f>SUMIFS('Realizace návratového grantu'!$BE:$BE,'Realizace návratového grantu'!$E:$E,$B177)</f>
        <v>0</v>
      </c>
    </row>
    <row r="178" spans="2:4" x14ac:dyDescent="0.35">
      <c r="B178" s="173" t="s">
        <v>274</v>
      </c>
      <c r="C178" s="174">
        <f>SUMIFS('Realizace návratového grantu'!$L:$L,'Realizace návratového grantu'!$E:$E,$B178)</f>
        <v>0</v>
      </c>
      <c r="D178" s="175">
        <f>SUMIFS('Realizace návratového grantu'!$BE:$BE,'Realizace návratového grantu'!$E:$E,$B178)</f>
        <v>0</v>
      </c>
    </row>
    <row r="179" spans="2:4" x14ac:dyDescent="0.35">
      <c r="B179" s="173" t="s">
        <v>275</v>
      </c>
      <c r="C179" s="174">
        <f>SUMIFS('Realizace návratového grantu'!$L:$L,'Realizace návratového grantu'!$E:$E,$B179)</f>
        <v>0</v>
      </c>
      <c r="D179" s="175">
        <f>SUMIFS('Realizace návratového grantu'!$BE:$BE,'Realizace návratového grantu'!$E:$E,$B179)</f>
        <v>0</v>
      </c>
    </row>
    <row r="180" spans="2:4" x14ac:dyDescent="0.35">
      <c r="B180" s="173" t="s">
        <v>276</v>
      </c>
      <c r="C180" s="174">
        <f>SUMIFS('Realizace návratového grantu'!$L:$L,'Realizace návratového grantu'!$E:$E,$B180)</f>
        <v>0</v>
      </c>
      <c r="D180" s="175">
        <f>SUMIFS('Realizace návratového grantu'!$BE:$BE,'Realizace návratového grantu'!$E:$E,$B180)</f>
        <v>0</v>
      </c>
    </row>
    <row r="181" spans="2:4" ht="29" x14ac:dyDescent="0.35">
      <c r="B181" s="173" t="s">
        <v>277</v>
      </c>
      <c r="C181" s="174">
        <f>SUMIFS('Realizace návratového grantu'!$L:$L,'Realizace návratového grantu'!$E:$E,$B181)</f>
        <v>0</v>
      </c>
      <c r="D181" s="175">
        <f>SUMIFS('Realizace návratového grantu'!$BE:$BE,'Realizace návratového grantu'!$E:$E,$B181)</f>
        <v>0</v>
      </c>
    </row>
    <row r="182" spans="2:4" x14ac:dyDescent="0.35">
      <c r="B182" s="173" t="s">
        <v>278</v>
      </c>
      <c r="C182" s="174">
        <f>SUMIFS('Realizace návratového grantu'!$L:$L,'Realizace návratového grantu'!$E:$E,$B182)</f>
        <v>0</v>
      </c>
      <c r="D182" s="175">
        <f>SUMIFS('Realizace návratového grantu'!$BE:$BE,'Realizace návratového grantu'!$E:$E,$B182)</f>
        <v>0</v>
      </c>
    </row>
    <row r="183" spans="2:4" x14ac:dyDescent="0.35">
      <c r="B183" s="173" t="s">
        <v>279</v>
      </c>
      <c r="C183" s="174">
        <f>SUMIFS('Realizace návratového grantu'!$L:$L,'Realizace návratového grantu'!$E:$E,$B183)</f>
        <v>0</v>
      </c>
      <c r="D183" s="175">
        <f>SUMIFS('Realizace návratového grantu'!$BE:$BE,'Realizace návratového grantu'!$E:$E,$B183)</f>
        <v>0</v>
      </c>
    </row>
    <row r="184" spans="2:4" x14ac:dyDescent="0.35">
      <c r="B184" s="173" t="s">
        <v>280</v>
      </c>
      <c r="C184" s="174">
        <f>SUMIFS('Realizace návratového grantu'!$L:$L,'Realizace návratového grantu'!$E:$E,$B184)</f>
        <v>0</v>
      </c>
      <c r="D184" s="175">
        <f>SUMIFS('Realizace návratového grantu'!$BE:$BE,'Realizace návratového grantu'!$E:$E,$B184)</f>
        <v>0</v>
      </c>
    </row>
    <row r="185" spans="2:4" x14ac:dyDescent="0.35">
      <c r="B185" s="173" t="s">
        <v>281</v>
      </c>
      <c r="C185" s="174">
        <f>SUMIFS('Realizace návratového grantu'!$L:$L,'Realizace návratového grantu'!$E:$E,$B185)</f>
        <v>0</v>
      </c>
      <c r="D185" s="175">
        <f>SUMIFS('Realizace návratového grantu'!$BE:$BE,'Realizace návratového grantu'!$E:$E,$B185)</f>
        <v>0</v>
      </c>
    </row>
    <row r="186" spans="2:4" x14ac:dyDescent="0.35">
      <c r="B186" s="173" t="s">
        <v>282</v>
      </c>
      <c r="C186" s="174">
        <f>SUMIFS('Realizace návratového grantu'!$L:$L,'Realizace návratového grantu'!$E:$E,$B186)</f>
        <v>0</v>
      </c>
      <c r="D186" s="175">
        <f>SUMIFS('Realizace návratového grantu'!$BE:$BE,'Realizace návratového grantu'!$E:$E,$B186)</f>
        <v>0</v>
      </c>
    </row>
    <row r="187" spans="2:4" x14ac:dyDescent="0.35">
      <c r="B187" s="173" t="s">
        <v>283</v>
      </c>
      <c r="C187" s="174">
        <f>SUMIFS('Realizace návratového grantu'!$L:$L,'Realizace návratového grantu'!$E:$E,$B187)</f>
        <v>0</v>
      </c>
      <c r="D187" s="175">
        <f>SUMIFS('Realizace návratového grantu'!$BE:$BE,'Realizace návratového grantu'!$E:$E,$B187)</f>
        <v>0</v>
      </c>
    </row>
    <row r="188" spans="2:4" x14ac:dyDescent="0.35">
      <c r="B188" s="173" t="s">
        <v>284</v>
      </c>
      <c r="C188" s="174">
        <f>SUMIFS('Realizace návratového grantu'!$L:$L,'Realizace návratového grantu'!$E:$E,$B188)</f>
        <v>0</v>
      </c>
      <c r="D188" s="175">
        <f>SUMIFS('Realizace návratového grantu'!$BE:$BE,'Realizace návratového grantu'!$E:$E,$B188)</f>
        <v>0</v>
      </c>
    </row>
    <row r="189" spans="2:4" x14ac:dyDescent="0.35">
      <c r="B189" s="173" t="s">
        <v>69</v>
      </c>
      <c r="C189" s="174">
        <f>SUMIFS('Realizace návratového grantu'!$L:$L,'Realizace návratového grantu'!$E:$E,$B189)</f>
        <v>0</v>
      </c>
      <c r="D189" s="175">
        <f>SUMIFS('Realizace návratového grantu'!$BE:$BE,'Realizace návratového grantu'!$E:$E,$B189)</f>
        <v>0</v>
      </c>
    </row>
    <row r="190" spans="2:4" x14ac:dyDescent="0.35">
      <c r="B190" s="173" t="s">
        <v>70</v>
      </c>
      <c r="C190" s="174">
        <f>SUMIFS('Realizace návratového grantu'!$L:$L,'Realizace návratového grantu'!$E:$E,$B190)</f>
        <v>0</v>
      </c>
      <c r="D190" s="175">
        <f>SUMIFS('Realizace návratového grantu'!$BE:$BE,'Realizace návratového grantu'!$E:$E,$B190)</f>
        <v>0</v>
      </c>
    </row>
    <row r="191" spans="2:4" ht="29" x14ac:dyDescent="0.35">
      <c r="B191" s="173" t="s">
        <v>285</v>
      </c>
      <c r="C191" s="174">
        <f>SUMIFS('Realizace návratového grantu'!$L:$L,'Realizace návratového grantu'!$E:$E,$B191)</f>
        <v>0</v>
      </c>
      <c r="D191" s="175">
        <f>SUMIFS('Realizace návratového grantu'!$BE:$BE,'Realizace návratového grantu'!$E:$E,$B191)</f>
        <v>0</v>
      </c>
    </row>
    <row r="192" spans="2:4" x14ac:dyDescent="0.35">
      <c r="B192" s="173" t="s">
        <v>286</v>
      </c>
      <c r="C192" s="174">
        <f>SUMIFS('Realizace návratového grantu'!$L:$L,'Realizace návratového grantu'!$E:$E,$B192)</f>
        <v>0</v>
      </c>
      <c r="D192" s="175">
        <f>SUMIFS('Realizace návratového grantu'!$BE:$BE,'Realizace návratového grantu'!$E:$E,$B192)</f>
        <v>0</v>
      </c>
    </row>
    <row r="193" spans="2:4" x14ac:dyDescent="0.35">
      <c r="B193" s="173" t="s">
        <v>287</v>
      </c>
      <c r="C193" s="174">
        <f>SUMIFS('Realizace návratového grantu'!$L:$L,'Realizace návratového grantu'!$E:$E,$B193)</f>
        <v>0</v>
      </c>
      <c r="D193" s="175">
        <f>SUMIFS('Realizace návratového grantu'!$BE:$BE,'Realizace návratového grantu'!$E:$E,$B193)</f>
        <v>0</v>
      </c>
    </row>
    <row r="194" spans="2:4" x14ac:dyDescent="0.35">
      <c r="B194" s="173" t="s">
        <v>288</v>
      </c>
      <c r="C194" s="174">
        <f>SUMIFS('Realizace návratového grantu'!$L:$L,'Realizace návratového grantu'!$E:$E,$B194)</f>
        <v>0</v>
      </c>
      <c r="D194" s="175">
        <f>SUMIFS('Realizace návratového grantu'!$BE:$BE,'Realizace návratového grantu'!$E:$E,$B194)</f>
        <v>0</v>
      </c>
    </row>
    <row r="195" spans="2:4" x14ac:dyDescent="0.35">
      <c r="B195" s="173" t="s">
        <v>71</v>
      </c>
      <c r="C195" s="174">
        <f>SUMIFS('Realizace návratového grantu'!$L:$L,'Realizace návratového grantu'!$E:$E,$B195)</f>
        <v>0</v>
      </c>
      <c r="D195" s="175">
        <f>SUMIFS('Realizace návratového grantu'!$BE:$BE,'Realizace návratového grantu'!$E:$E,$B195)</f>
        <v>0</v>
      </c>
    </row>
    <row r="196" spans="2:4" x14ac:dyDescent="0.35">
      <c r="B196" s="173" t="s">
        <v>289</v>
      </c>
      <c r="C196" s="174">
        <f>SUMIFS('Realizace návratového grantu'!$L:$L,'Realizace návratového grantu'!$E:$E,$B196)</f>
        <v>0</v>
      </c>
      <c r="D196" s="175">
        <f>SUMIFS('Realizace návratového grantu'!$BE:$BE,'Realizace návratového grantu'!$E:$E,$B196)</f>
        <v>0</v>
      </c>
    </row>
    <row r="197" spans="2:4" x14ac:dyDescent="0.35">
      <c r="B197" s="173" t="s">
        <v>72</v>
      </c>
      <c r="C197" s="174">
        <f>SUMIFS('Realizace návratového grantu'!$L:$L,'Realizace návratového grantu'!$E:$E,$B197)</f>
        <v>0</v>
      </c>
      <c r="D197" s="175">
        <f>SUMIFS('Realizace návratového grantu'!$BE:$BE,'Realizace návratového grantu'!$E:$E,$B197)</f>
        <v>0</v>
      </c>
    </row>
    <row r="198" spans="2:4" x14ac:dyDescent="0.35">
      <c r="B198" s="173" t="s">
        <v>290</v>
      </c>
      <c r="C198" s="174">
        <f>SUMIFS('Realizace návratového grantu'!$L:$L,'Realizace návratového grantu'!$E:$E,$B198)</f>
        <v>0</v>
      </c>
      <c r="D198" s="175">
        <f>SUMIFS('Realizace návratového grantu'!$BE:$BE,'Realizace návratového grantu'!$E:$E,$B198)</f>
        <v>0</v>
      </c>
    </row>
    <row r="199" spans="2:4" x14ac:dyDescent="0.35">
      <c r="B199" s="173" t="s">
        <v>291</v>
      </c>
      <c r="C199" s="174">
        <f>SUMIFS('Realizace návratového grantu'!$L:$L,'Realizace návratového grantu'!$E:$E,$B199)</f>
        <v>0</v>
      </c>
      <c r="D199" s="175">
        <f>SUMIFS('Realizace návratového grantu'!$BE:$BE,'Realizace návratového grantu'!$E:$E,$B199)</f>
        <v>0</v>
      </c>
    </row>
    <row r="200" spans="2:4" x14ac:dyDescent="0.35">
      <c r="B200" s="173" t="s">
        <v>73</v>
      </c>
      <c r="C200" s="174">
        <f>SUMIFS('Realizace návratového grantu'!$L:$L,'Realizace návratového grantu'!$E:$E,$B200)</f>
        <v>0</v>
      </c>
      <c r="D200" s="175">
        <f>SUMIFS('Realizace návratového grantu'!$BE:$BE,'Realizace návratového grantu'!$E:$E,$B200)</f>
        <v>0</v>
      </c>
    </row>
    <row r="201" spans="2:4" x14ac:dyDescent="0.35">
      <c r="B201" s="173" t="s">
        <v>292</v>
      </c>
      <c r="C201" s="174">
        <f>SUMIFS('Realizace návratového grantu'!$L:$L,'Realizace návratového grantu'!$E:$E,$B201)</f>
        <v>0</v>
      </c>
      <c r="D201" s="175">
        <f>SUMIFS('Realizace návratového grantu'!$BE:$BE,'Realizace návratového grantu'!$E:$E,$B201)</f>
        <v>0</v>
      </c>
    </row>
    <row r="202" spans="2:4" x14ac:dyDescent="0.35">
      <c r="B202" s="173" t="s">
        <v>74</v>
      </c>
      <c r="C202" s="174">
        <f>SUMIFS('Realizace návratového grantu'!$L:$L,'Realizace návratového grantu'!$E:$E,$B202)</f>
        <v>0</v>
      </c>
      <c r="D202" s="175">
        <f>SUMIFS('Realizace návratového grantu'!$BE:$BE,'Realizace návratového grantu'!$E:$E,$B202)</f>
        <v>0</v>
      </c>
    </row>
    <row r="203" spans="2:4" x14ac:dyDescent="0.35">
      <c r="B203" s="173" t="s">
        <v>293</v>
      </c>
      <c r="C203" s="174">
        <f>SUMIFS('Realizace návratového grantu'!$L:$L,'Realizace návratového grantu'!$E:$E,$B203)</f>
        <v>0</v>
      </c>
      <c r="D203" s="175">
        <f>SUMIFS('Realizace návratového grantu'!$BE:$BE,'Realizace návratového grantu'!$E:$E,$B203)</f>
        <v>0</v>
      </c>
    </row>
    <row r="204" spans="2:4" x14ac:dyDescent="0.35">
      <c r="B204" s="173" t="s">
        <v>294</v>
      </c>
      <c r="C204" s="174">
        <f>SUMIFS('Realizace návratového grantu'!$L:$L,'Realizace návratového grantu'!$E:$E,$B204)</f>
        <v>0</v>
      </c>
      <c r="D204" s="175">
        <f>SUMIFS('Realizace návratového grantu'!$BE:$BE,'Realizace návratového grantu'!$E:$E,$B204)</f>
        <v>0</v>
      </c>
    </row>
    <row r="205" spans="2:4" x14ac:dyDescent="0.35">
      <c r="B205" s="173" t="s">
        <v>295</v>
      </c>
      <c r="C205" s="174">
        <f>SUMIFS('Realizace návratového grantu'!$L:$L,'Realizace návratového grantu'!$E:$E,$B205)</f>
        <v>0</v>
      </c>
      <c r="D205" s="175">
        <f>SUMIFS('Realizace návratového grantu'!$BE:$BE,'Realizace návratového grantu'!$E:$E,$B205)</f>
        <v>0</v>
      </c>
    </row>
    <row r="206" spans="2:4" x14ac:dyDescent="0.35">
      <c r="B206" s="173" t="s">
        <v>75</v>
      </c>
      <c r="C206" s="174">
        <f>SUMIFS('Realizace návratového grantu'!$L:$L,'Realizace návratového grantu'!$E:$E,$B206)</f>
        <v>0</v>
      </c>
      <c r="D206" s="175">
        <f>SUMIFS('Realizace návratového grantu'!$BE:$BE,'Realizace návratového grantu'!$E:$E,$B206)</f>
        <v>0</v>
      </c>
    </row>
  </sheetData>
  <sheetProtection algorithmName="SHA-512" hashValue="rMCBrLXsmyc1s+s8Ol5pVwPDghGOkvvT/VECAQFtjQ3hj+8+1ByRQZrc4bGPuE0/hYAHJTe1pLjh54ebUlqLCw==" saltValue="hIjaZbLqKH65Doe0VpW7pQ==" spinCount="100000" sheet="1" objects="1" scenarios="1"/>
  <mergeCells count="21">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 ref="A2:Q2"/>
    <mergeCell ref="A4:B7"/>
    <mergeCell ref="A19:B19"/>
    <mergeCell ref="A20:B20"/>
    <mergeCell ref="A23:B23"/>
    <mergeCell ref="D4:D7"/>
    <mergeCell ref="E4:E7"/>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29" sqref="BE129:BE139"/>
    </sheetView>
  </sheetViews>
  <sheetFormatPr defaultColWidth="8.81640625" defaultRowHeight="14.5" x14ac:dyDescent="0.35"/>
  <cols>
    <col min="1" max="1" width="2.54296875" style="50" customWidth="1"/>
    <col min="2" max="2" width="4" style="50" customWidth="1"/>
    <col min="3" max="3" width="18" style="69" customWidth="1"/>
    <col min="4" max="4" width="7.90625" style="69" customWidth="1"/>
    <col min="5" max="5" width="22.81640625" style="69" customWidth="1"/>
    <col min="6" max="6" width="12.90625" style="69" customWidth="1"/>
    <col min="7" max="7" width="14.81640625" style="50" customWidth="1"/>
    <col min="8" max="8" width="18.81640625" style="50" customWidth="1"/>
    <col min="9" max="9" width="22.1796875" style="50" customWidth="1"/>
    <col min="10" max="10" width="23.1796875" style="50" customWidth="1"/>
    <col min="11" max="11" width="2.54296875" style="7" customWidth="1"/>
    <col min="12" max="12" width="12.6328125" style="50" customWidth="1"/>
    <col min="13" max="13" width="11.54296875" style="50" customWidth="1"/>
    <col min="14" max="14" width="2.6328125" style="50" customWidth="1"/>
    <col min="15" max="15" width="3.54296875" style="50" customWidth="1"/>
    <col min="16" max="16" width="19.453125" style="50" customWidth="1"/>
    <col min="17" max="17" width="12.54296875" style="50" customWidth="1"/>
    <col min="18" max="18" width="27.81640625" style="50" customWidth="1"/>
    <col min="19" max="20" width="13.453125" style="50" customWidth="1"/>
    <col min="21" max="21" width="13.453125" style="7" customWidth="1"/>
    <col min="22" max="54" width="13.453125" style="50" customWidth="1"/>
    <col min="55" max="55" width="17.54296875" style="50" customWidth="1"/>
    <col min="56" max="56" width="19.08984375" style="50" customWidth="1"/>
    <col min="57" max="58" width="16.1796875" style="50" customWidth="1"/>
    <col min="59" max="59" width="10.90625" style="50" customWidth="1"/>
    <col min="60" max="71" width="15.54296875" style="50" customWidth="1"/>
    <col min="72" max="72" width="19.54296875" style="50" customWidth="1"/>
    <col min="73" max="73" width="2.54296875" style="50" customWidth="1"/>
    <col min="74" max="74" width="8.81640625" style="50"/>
    <col min="75" max="86" width="8.453125" style="50" customWidth="1"/>
    <col min="87" max="87" width="14.453125" style="50" customWidth="1"/>
    <col min="88" max="88" width="19.54296875" style="50" customWidth="1"/>
    <col min="89" max="89" width="2.54296875" style="50" customWidth="1"/>
    <col min="90" max="90" width="8.81640625" style="50"/>
    <col min="91" max="102" width="8.453125" style="50" customWidth="1"/>
    <col min="103" max="103" width="14.453125" style="50" customWidth="1"/>
    <col min="104" max="104" width="19.54296875" style="50" customWidth="1"/>
    <col min="105" max="105" width="2.54296875" style="50" customWidth="1"/>
    <col min="106" max="106" width="8.81640625" style="50"/>
    <col min="107" max="118" width="8.453125" style="50" customWidth="1"/>
    <col min="119" max="119" width="14.453125" style="50" customWidth="1"/>
    <col min="120" max="120" width="19.54296875" style="50" customWidth="1"/>
    <col min="121" max="121" width="2.54296875" style="50" customWidth="1"/>
    <col min="122" max="122" width="14.54296875" style="50" customWidth="1"/>
    <col min="123" max="123" width="14.453125" style="50" customWidth="1"/>
    <col min="124" max="124" width="19.54296875" style="50" customWidth="1"/>
    <col min="125" max="125" width="14.453125" style="50" customWidth="1"/>
    <col min="126" max="126" width="19.54296875" style="50" customWidth="1"/>
    <col min="127" max="128" width="12.453125" style="50" customWidth="1"/>
    <col min="129" max="16384" width="8.81640625" style="50"/>
  </cols>
  <sheetData>
    <row r="1" spans="1:71" s="51" customFormat="1" ht="15" thickBot="1" x14ac:dyDescent="0.4">
      <c r="A1" s="50"/>
      <c r="B1" s="517" t="s">
        <v>85</v>
      </c>
      <c r="C1" s="517"/>
      <c r="D1" s="50"/>
      <c r="E1" s="50"/>
      <c r="F1" s="50"/>
      <c r="G1" s="50"/>
      <c r="H1" s="50"/>
      <c r="I1" s="50"/>
      <c r="J1" s="50"/>
      <c r="K1" s="7"/>
      <c r="L1" s="50"/>
      <c r="M1" s="50"/>
    </row>
    <row r="2" spans="1:71" s="51" customFormat="1" ht="16.399999999999999" customHeight="1" thickBot="1" x14ac:dyDescent="0.4">
      <c r="A2" s="342"/>
      <c r="B2" s="52"/>
      <c r="C2" s="53"/>
      <c r="D2" s="53"/>
      <c r="E2" s="53"/>
      <c r="F2" s="53"/>
      <c r="G2" s="54"/>
      <c r="H2" s="54"/>
      <c r="I2" s="54"/>
      <c r="J2" s="55"/>
      <c r="K2" s="56"/>
      <c r="L2" s="522" t="s">
        <v>406</v>
      </c>
      <c r="M2" s="523"/>
    </row>
    <row r="3" spans="1:71" s="51" customFormat="1" ht="31.4" customHeight="1" thickBot="1" x14ac:dyDescent="0.4">
      <c r="A3" s="343"/>
      <c r="B3" s="57"/>
      <c r="C3" s="532" t="s">
        <v>449</v>
      </c>
      <c r="D3" s="532"/>
      <c r="E3" s="532"/>
      <c r="F3" s="58"/>
      <c r="G3" s="530" t="s">
        <v>301</v>
      </c>
      <c r="H3" s="531"/>
      <c r="I3" s="531"/>
      <c r="J3" s="116"/>
      <c r="K3" s="7"/>
      <c r="L3" s="224" t="s">
        <v>385</v>
      </c>
      <c r="M3" s="129">
        <f>L18</f>
        <v>0</v>
      </c>
      <c r="N3" s="102"/>
      <c r="O3" s="102"/>
      <c r="Q3" s="102"/>
      <c r="R3" s="121"/>
    </row>
    <row r="4" spans="1:71" s="51" customFormat="1" ht="8.15" customHeight="1" thickBot="1" x14ac:dyDescent="0.4">
      <c r="A4" s="343"/>
      <c r="B4" s="57"/>
      <c r="C4" s="306"/>
      <c r="D4" s="306"/>
      <c r="E4" s="306"/>
      <c r="F4" s="58"/>
      <c r="G4" s="113"/>
      <c r="H4" s="113"/>
      <c r="I4" s="113"/>
      <c r="J4" s="111"/>
      <c r="K4" s="7"/>
      <c r="L4" s="114"/>
      <c r="M4" s="130"/>
      <c r="N4" s="102"/>
      <c r="O4" s="102"/>
      <c r="P4" s="102"/>
      <c r="Q4" s="102"/>
    </row>
    <row r="5" spans="1:71" s="51" customFormat="1" ht="40" customHeight="1" thickBot="1" x14ac:dyDescent="0.4">
      <c r="A5" s="343"/>
      <c r="B5" s="57"/>
      <c r="C5" s="533" t="str">
        <f>IF(Úvod!F8="","",Úvod!F8)</f>
        <v/>
      </c>
      <c r="D5" s="533"/>
      <c r="E5" s="533"/>
      <c r="F5" s="58"/>
      <c r="G5" s="530" t="s">
        <v>302</v>
      </c>
      <c r="H5" s="531"/>
      <c r="I5" s="531"/>
      <c r="J5" s="112">
        <f>J18+J36+J60+J68+J79+J119</f>
        <v>0</v>
      </c>
      <c r="K5" s="7"/>
      <c r="L5" s="223" t="s">
        <v>384</v>
      </c>
      <c r="M5" s="131">
        <f>M18+L79+L119</f>
        <v>0</v>
      </c>
      <c r="N5" s="102"/>
      <c r="O5" s="102"/>
      <c r="P5" s="121" t="str">
        <f>IF(J5&gt;J3,"Pozor, částka přiřazená v kalkulačce k jednotlivým jednotkovým nákladům nemůže být vyšší než je částka alokovaná na návratový grant.","")</f>
        <v/>
      </c>
      <c r="Q5" s="102"/>
    </row>
    <row r="6" spans="1:71" s="51" customFormat="1" ht="8" customHeight="1" thickBot="1" x14ac:dyDescent="0.4">
      <c r="A6" s="343"/>
      <c r="B6" s="57"/>
      <c r="C6" s="533"/>
      <c r="D6" s="533"/>
      <c r="E6" s="533"/>
      <c r="F6" s="58"/>
      <c r="G6" s="113"/>
      <c r="H6" s="113"/>
      <c r="I6" s="113"/>
      <c r="J6" s="111"/>
      <c r="K6" s="7"/>
      <c r="L6" s="114"/>
      <c r="M6" s="130"/>
      <c r="N6" s="102"/>
      <c r="O6" s="102"/>
      <c r="P6" s="102"/>
      <c r="Q6" s="102"/>
    </row>
    <row r="7" spans="1:71" s="51" customFormat="1" ht="40" customHeight="1" thickBot="1" x14ac:dyDescent="0.4">
      <c r="A7" s="343"/>
      <c r="B7" s="57"/>
      <c r="C7" s="533"/>
      <c r="D7" s="533"/>
      <c r="E7" s="533"/>
      <c r="F7" s="58"/>
      <c r="G7" s="530" t="s">
        <v>303</v>
      </c>
      <c r="H7" s="531"/>
      <c r="I7" s="531"/>
      <c r="J7" s="112">
        <f>J3-J5</f>
        <v>0</v>
      </c>
      <c r="K7" s="7"/>
      <c r="L7" s="224" t="s">
        <v>386</v>
      </c>
      <c r="M7" s="129">
        <f>L47+L53</f>
        <v>0</v>
      </c>
      <c r="N7" s="102"/>
      <c r="O7" s="102"/>
      <c r="P7" s="259"/>
      <c r="Q7" s="102"/>
    </row>
    <row r="8" spans="1:71" s="51" customFormat="1" ht="16.399999999999999" customHeight="1" thickBot="1" x14ac:dyDescent="0.4">
      <c r="A8" s="344"/>
      <c r="B8" s="59"/>
      <c r="C8" s="60"/>
      <c r="D8" s="60"/>
      <c r="E8" s="60"/>
      <c r="F8" s="60"/>
      <c r="G8" s="61"/>
      <c r="H8" s="61"/>
      <c r="I8" s="61"/>
      <c r="J8" s="62"/>
      <c r="K8" s="7"/>
      <c r="L8" s="63"/>
      <c r="M8" s="132"/>
    </row>
    <row r="9" spans="1:71" ht="14.5" customHeight="1" thickBot="1" x14ac:dyDescent="0.4">
      <c r="C9" s="50"/>
      <c r="D9" s="50"/>
      <c r="E9" s="50"/>
      <c r="F9" s="50"/>
      <c r="K9" s="50"/>
      <c r="U9" s="50"/>
      <c r="BE9" s="105"/>
      <c r="BF9" s="105"/>
      <c r="BH9" s="105"/>
    </row>
    <row r="10" spans="1:71" ht="20.5" customHeight="1" thickBot="1" x14ac:dyDescent="0.5">
      <c r="B10" s="525" t="s">
        <v>346</v>
      </c>
      <c r="C10" s="526"/>
      <c r="D10" s="526"/>
      <c r="E10" s="526"/>
      <c r="F10" s="526"/>
      <c r="G10" s="526"/>
      <c r="H10" s="526"/>
      <c r="I10" s="526"/>
      <c r="J10" s="526"/>
      <c r="K10" s="526"/>
      <c r="L10" s="526"/>
      <c r="M10" s="527"/>
      <c r="P10" s="534" t="s">
        <v>439</v>
      </c>
      <c r="Q10" s="534"/>
      <c r="R10" s="534"/>
      <c r="S10" s="534"/>
      <c r="T10" s="534"/>
      <c r="U10" s="534"/>
      <c r="V10" s="534"/>
      <c r="W10" s="534"/>
      <c r="X10" s="534"/>
      <c r="Y10" s="534"/>
      <c r="Z10" s="534"/>
      <c r="AA10" s="534"/>
      <c r="AB10" s="534"/>
      <c r="AC10" s="534"/>
      <c r="AD10" s="534"/>
      <c r="AE10" s="534"/>
      <c r="AF10" s="534"/>
      <c r="AG10" s="534"/>
      <c r="AH10" s="534"/>
      <c r="AI10" s="534"/>
      <c r="AJ10" s="534"/>
      <c r="AK10" s="534"/>
      <c r="AL10" s="534"/>
      <c r="AM10" s="534"/>
      <c r="AN10" s="534"/>
      <c r="AO10" s="534"/>
      <c r="AP10" s="534"/>
      <c r="AQ10" s="534"/>
      <c r="AR10" s="534"/>
      <c r="AS10" s="534"/>
      <c r="AT10" s="534"/>
      <c r="AU10" s="534"/>
      <c r="AV10" s="534"/>
      <c r="AW10" s="534"/>
      <c r="AX10" s="534"/>
      <c r="AY10" s="534"/>
      <c r="AZ10" s="534"/>
      <c r="BA10" s="534"/>
      <c r="BB10" s="534"/>
      <c r="BC10" s="534"/>
      <c r="BD10" s="534"/>
      <c r="BE10" s="534"/>
      <c r="BF10" s="534"/>
      <c r="BH10" s="105"/>
    </row>
    <row r="11" spans="1:71" s="344" customFormat="1" ht="6" customHeight="1" thickBot="1" x14ac:dyDescent="0.4"/>
    <row r="12" spans="1:71" s="51" customFormat="1" ht="66" customHeight="1" thickBot="1" x14ac:dyDescent="0.4">
      <c r="A12" s="345"/>
      <c r="B12" s="431" t="s">
        <v>304</v>
      </c>
      <c r="C12" s="524"/>
      <c r="D12" s="524"/>
      <c r="E12" s="158" t="s">
        <v>314</v>
      </c>
      <c r="F12" s="158" t="s">
        <v>361</v>
      </c>
      <c r="G12" s="158" t="s">
        <v>315</v>
      </c>
      <c r="H12" s="158" t="s">
        <v>316</v>
      </c>
      <c r="I12" s="158" t="s">
        <v>357</v>
      </c>
      <c r="J12" s="124" t="s">
        <v>37</v>
      </c>
      <c r="K12" s="7"/>
      <c r="L12" s="557" t="s">
        <v>82</v>
      </c>
      <c r="M12" s="558"/>
      <c r="P12" s="495" t="s">
        <v>324</v>
      </c>
      <c r="Q12" s="203" t="s">
        <v>352</v>
      </c>
      <c r="R12" s="493" t="s">
        <v>87</v>
      </c>
      <c r="S12" s="36" t="s">
        <v>1</v>
      </c>
      <c r="T12" s="36" t="s">
        <v>2</v>
      </c>
      <c r="U12" s="36" t="s">
        <v>3</v>
      </c>
      <c r="V12" s="36" t="s">
        <v>4</v>
      </c>
      <c r="W12" s="36" t="s">
        <v>5</v>
      </c>
      <c r="X12" s="36" t="s">
        <v>6</v>
      </c>
      <c r="Y12" s="36" t="s">
        <v>7</v>
      </c>
      <c r="Z12" s="36" t="s">
        <v>8</v>
      </c>
      <c r="AA12" s="36" t="s">
        <v>9</v>
      </c>
      <c r="AB12" s="36" t="s">
        <v>10</v>
      </c>
      <c r="AC12" s="36" t="s">
        <v>11</v>
      </c>
      <c r="AD12" s="36" t="s">
        <v>12</v>
      </c>
      <c r="AE12" s="36" t="s">
        <v>13</v>
      </c>
      <c r="AF12" s="36" t="s">
        <v>14</v>
      </c>
      <c r="AG12" s="36" t="s">
        <v>15</v>
      </c>
      <c r="AH12" s="36" t="s">
        <v>16</v>
      </c>
      <c r="AI12" s="36" t="s">
        <v>17</v>
      </c>
      <c r="AJ12" s="36" t="s">
        <v>18</v>
      </c>
      <c r="AK12" s="36" t="s">
        <v>19</v>
      </c>
      <c r="AL12" s="36" t="s">
        <v>20</v>
      </c>
      <c r="AM12" s="36" t="s">
        <v>21</v>
      </c>
      <c r="AN12" s="36" t="s">
        <v>22</v>
      </c>
      <c r="AO12" s="36" t="s">
        <v>23</v>
      </c>
      <c r="AP12" s="36" t="s">
        <v>24</v>
      </c>
      <c r="AQ12" s="36" t="s">
        <v>25</v>
      </c>
      <c r="AR12" s="36" t="s">
        <v>26</v>
      </c>
      <c r="AS12" s="36" t="s">
        <v>27</v>
      </c>
      <c r="AT12" s="36" t="s">
        <v>28</v>
      </c>
      <c r="AU12" s="36" t="s">
        <v>29</v>
      </c>
      <c r="AV12" s="36" t="s">
        <v>30</v>
      </c>
      <c r="AW12" s="36" t="s">
        <v>31</v>
      </c>
      <c r="AX12" s="36" t="s">
        <v>32</v>
      </c>
      <c r="AY12" s="36" t="s">
        <v>33</v>
      </c>
      <c r="AZ12" s="36" t="s">
        <v>34</v>
      </c>
      <c r="BA12" s="36" t="s">
        <v>35</v>
      </c>
      <c r="BB12" s="36" t="s">
        <v>36</v>
      </c>
      <c r="BC12" s="156" t="s">
        <v>113</v>
      </c>
      <c r="BD12" s="156" t="s">
        <v>114</v>
      </c>
      <c r="BE12" s="156" t="s">
        <v>341</v>
      </c>
      <c r="BF12" s="156" t="s">
        <v>340</v>
      </c>
      <c r="BH12" s="482" t="s">
        <v>402</v>
      </c>
      <c r="BI12" s="483"/>
      <c r="BJ12" s="483"/>
      <c r="BK12" s="483"/>
      <c r="BL12" s="483"/>
      <c r="BM12" s="483"/>
      <c r="BN12" s="483"/>
      <c r="BO12" s="483"/>
      <c r="BP12" s="483"/>
      <c r="BQ12" s="483"/>
      <c r="BR12" s="483"/>
      <c r="BS12" s="483"/>
    </row>
    <row r="13" spans="1:71" s="51" customFormat="1" ht="21" hidden="1" customHeight="1" thickBot="1" x14ac:dyDescent="0.4">
      <c r="A13" s="346"/>
      <c r="B13" s="433"/>
      <c r="C13" s="504"/>
      <c r="D13" s="504"/>
      <c r="E13" s="64"/>
      <c r="F13" s="64"/>
      <c r="G13" s="75"/>
      <c r="H13" s="515" t="s">
        <v>319</v>
      </c>
      <c r="I13" s="167"/>
      <c r="J13" s="512" t="s">
        <v>317</v>
      </c>
      <c r="K13" s="7"/>
      <c r="L13" s="518">
        <v>204041</v>
      </c>
      <c r="M13" s="133"/>
      <c r="P13" s="496"/>
      <c r="Q13" s="168"/>
      <c r="R13" s="494"/>
      <c r="S13" s="28">
        <f>MONTH(Úvod!$F$12)</f>
        <v>1</v>
      </c>
      <c r="T13" s="29">
        <f t="shared" ref="T13:AA13" si="0">IF(S13=12,1,S13+1)</f>
        <v>2</v>
      </c>
      <c r="U13" s="29">
        <f t="shared" si="0"/>
        <v>3</v>
      </c>
      <c r="V13" s="30">
        <f t="shared" si="0"/>
        <v>4</v>
      </c>
      <c r="W13" s="30">
        <f t="shared" si="0"/>
        <v>5</v>
      </c>
      <c r="X13" s="30">
        <f t="shared" si="0"/>
        <v>6</v>
      </c>
      <c r="Y13" s="30">
        <f t="shared" si="0"/>
        <v>7</v>
      </c>
      <c r="Z13" s="30">
        <f t="shared" si="0"/>
        <v>8</v>
      </c>
      <c r="AA13" s="30">
        <f t="shared" si="0"/>
        <v>9</v>
      </c>
      <c r="AB13" s="30">
        <f>IF(AA13=12,1,AA13+1)</f>
        <v>10</v>
      </c>
      <c r="AC13" s="30">
        <f t="shared" ref="AC13:AJ13" si="1">IF(AB13=12,1,AB13+1)</f>
        <v>11</v>
      </c>
      <c r="AD13" s="30">
        <f t="shared" si="1"/>
        <v>12</v>
      </c>
      <c r="AE13" s="30">
        <f t="shared" si="1"/>
        <v>1</v>
      </c>
      <c r="AF13" s="30">
        <f t="shared" si="1"/>
        <v>2</v>
      </c>
      <c r="AG13" s="30">
        <f t="shared" si="1"/>
        <v>3</v>
      </c>
      <c r="AH13" s="30">
        <f t="shared" si="1"/>
        <v>4</v>
      </c>
      <c r="AI13" s="30">
        <f t="shared" si="1"/>
        <v>5</v>
      </c>
      <c r="AJ13" s="30">
        <f t="shared" si="1"/>
        <v>6</v>
      </c>
      <c r="AK13" s="30">
        <f>IF(AJ13=12,1,AJ13+1)</f>
        <v>7</v>
      </c>
      <c r="AL13" s="30">
        <f t="shared" ref="AL13:BB13" si="2">IF(AK13=12,1,AK13+1)</f>
        <v>8</v>
      </c>
      <c r="AM13" s="30">
        <f t="shared" si="2"/>
        <v>9</v>
      </c>
      <c r="AN13" s="30">
        <f t="shared" si="2"/>
        <v>10</v>
      </c>
      <c r="AO13" s="30">
        <f t="shared" si="2"/>
        <v>11</v>
      </c>
      <c r="AP13" s="30">
        <f t="shared" si="2"/>
        <v>12</v>
      </c>
      <c r="AQ13" s="30">
        <f t="shared" si="2"/>
        <v>1</v>
      </c>
      <c r="AR13" s="30">
        <f t="shared" si="2"/>
        <v>2</v>
      </c>
      <c r="AS13" s="30">
        <f t="shared" si="2"/>
        <v>3</v>
      </c>
      <c r="AT13" s="30">
        <f t="shared" si="2"/>
        <v>4</v>
      </c>
      <c r="AU13" s="30">
        <f t="shared" si="2"/>
        <v>5</v>
      </c>
      <c r="AV13" s="30">
        <f t="shared" si="2"/>
        <v>6</v>
      </c>
      <c r="AW13" s="30">
        <f t="shared" si="2"/>
        <v>7</v>
      </c>
      <c r="AX13" s="30">
        <f t="shared" si="2"/>
        <v>8</v>
      </c>
      <c r="AY13" s="30">
        <f t="shared" si="2"/>
        <v>9</v>
      </c>
      <c r="AZ13" s="30">
        <f t="shared" si="2"/>
        <v>10</v>
      </c>
      <c r="BA13" s="30">
        <f t="shared" si="2"/>
        <v>11</v>
      </c>
      <c r="BB13" s="30">
        <f t="shared" si="2"/>
        <v>12</v>
      </c>
      <c r="BC13" s="34"/>
      <c r="BD13" s="31"/>
      <c r="BE13" s="31"/>
      <c r="BF13" s="31"/>
    </row>
    <row r="14" spans="1:71" s="51" customFormat="1" ht="18" hidden="1" customHeight="1" x14ac:dyDescent="0.35">
      <c r="A14" s="346"/>
      <c r="B14" s="433"/>
      <c r="C14" s="504"/>
      <c r="D14" s="504"/>
      <c r="E14" s="64"/>
      <c r="F14" s="64"/>
      <c r="G14" s="75"/>
      <c r="H14" s="515"/>
      <c r="I14" s="167"/>
      <c r="J14" s="512"/>
      <c r="K14" s="7"/>
      <c r="L14" s="519"/>
      <c r="M14" s="134"/>
      <c r="P14" s="496"/>
      <c r="Q14" s="168"/>
      <c r="R14" s="494"/>
      <c r="S14" s="16">
        <f t="shared" ref="S14:AX14" si="3">VALUE(_xlfn.CONCAT(S13,".",S16))</f>
        <v>1</v>
      </c>
      <c r="T14" s="27">
        <f t="shared" si="3"/>
        <v>32</v>
      </c>
      <c r="U14" s="27">
        <f t="shared" si="3"/>
        <v>61</v>
      </c>
      <c r="V14" s="27">
        <f t="shared" si="3"/>
        <v>92</v>
      </c>
      <c r="W14" s="27">
        <f t="shared" si="3"/>
        <v>122</v>
      </c>
      <c r="X14" s="27">
        <f t="shared" si="3"/>
        <v>153</v>
      </c>
      <c r="Y14" s="27">
        <f t="shared" si="3"/>
        <v>183</v>
      </c>
      <c r="Z14" s="27">
        <f t="shared" si="3"/>
        <v>214</v>
      </c>
      <c r="AA14" s="27">
        <f t="shared" si="3"/>
        <v>245</v>
      </c>
      <c r="AB14" s="27">
        <f t="shared" si="3"/>
        <v>275</v>
      </c>
      <c r="AC14" s="27">
        <f t="shared" si="3"/>
        <v>306</v>
      </c>
      <c r="AD14" s="27">
        <f t="shared" si="3"/>
        <v>336</v>
      </c>
      <c r="AE14" s="27">
        <f t="shared" si="3"/>
        <v>367</v>
      </c>
      <c r="AF14" s="27">
        <f t="shared" si="3"/>
        <v>398</v>
      </c>
      <c r="AG14" s="27">
        <f t="shared" si="3"/>
        <v>426</v>
      </c>
      <c r="AH14" s="27">
        <f t="shared" si="3"/>
        <v>457</v>
      </c>
      <c r="AI14" s="27">
        <f t="shared" si="3"/>
        <v>487</v>
      </c>
      <c r="AJ14" s="27">
        <f t="shared" si="3"/>
        <v>518</v>
      </c>
      <c r="AK14" s="27">
        <f t="shared" si="3"/>
        <v>548</v>
      </c>
      <c r="AL14" s="27">
        <f t="shared" si="3"/>
        <v>579</v>
      </c>
      <c r="AM14" s="27">
        <f t="shared" si="3"/>
        <v>610</v>
      </c>
      <c r="AN14" s="27">
        <f t="shared" si="3"/>
        <v>640</v>
      </c>
      <c r="AO14" s="27">
        <f t="shared" si="3"/>
        <v>671</v>
      </c>
      <c r="AP14" s="27">
        <f t="shared" si="3"/>
        <v>701</v>
      </c>
      <c r="AQ14" s="27">
        <f t="shared" si="3"/>
        <v>732</v>
      </c>
      <c r="AR14" s="27">
        <f t="shared" si="3"/>
        <v>763</v>
      </c>
      <c r="AS14" s="27">
        <f t="shared" si="3"/>
        <v>791</v>
      </c>
      <c r="AT14" s="27">
        <f t="shared" si="3"/>
        <v>822</v>
      </c>
      <c r="AU14" s="27">
        <f t="shared" si="3"/>
        <v>852</v>
      </c>
      <c r="AV14" s="27">
        <f t="shared" si="3"/>
        <v>883</v>
      </c>
      <c r="AW14" s="27">
        <f t="shared" si="3"/>
        <v>913</v>
      </c>
      <c r="AX14" s="27">
        <f t="shared" si="3"/>
        <v>944</v>
      </c>
      <c r="AY14" s="27">
        <f t="shared" ref="AY14:BB14" si="4">VALUE(_xlfn.CONCAT(AY13,".",AY16))</f>
        <v>975</v>
      </c>
      <c r="AZ14" s="27">
        <f t="shared" si="4"/>
        <v>1005</v>
      </c>
      <c r="BA14" s="27">
        <f t="shared" si="4"/>
        <v>1036</v>
      </c>
      <c r="BB14" s="27">
        <f t="shared" si="4"/>
        <v>1066</v>
      </c>
      <c r="BC14" s="35"/>
      <c r="BD14" s="32"/>
      <c r="BE14" s="32"/>
      <c r="BF14" s="32"/>
    </row>
    <row r="15" spans="1:71" s="51" customFormat="1" ht="18" customHeight="1" x14ac:dyDescent="0.35">
      <c r="A15" s="346"/>
      <c r="B15" s="433"/>
      <c r="C15" s="504"/>
      <c r="D15" s="504"/>
      <c r="E15" s="515" t="s">
        <v>146</v>
      </c>
      <c r="F15" s="515" t="s">
        <v>146</v>
      </c>
      <c r="G15" s="515" t="s">
        <v>318</v>
      </c>
      <c r="H15" s="515"/>
      <c r="I15" s="515" t="s">
        <v>319</v>
      </c>
      <c r="J15" s="512"/>
      <c r="K15" s="7"/>
      <c r="L15" s="519"/>
      <c r="M15" s="509">
        <v>244021</v>
      </c>
      <c r="P15" s="496"/>
      <c r="Q15" s="481" t="s">
        <v>146</v>
      </c>
      <c r="R15" s="494"/>
      <c r="S15" s="17" t="str">
        <f>VLOOKUP(S13,'Podpůrná data'!$J$195:$K$206,2)</f>
        <v>leden</v>
      </c>
      <c r="T15" s="17" t="str">
        <f>VLOOKUP(T13,'Podpůrná data'!$J$195:$K$206,2)</f>
        <v>únor</v>
      </c>
      <c r="U15" s="17" t="str">
        <f>VLOOKUP(U13,'Podpůrná data'!$J$195:$K$206,2)</f>
        <v>březen</v>
      </c>
      <c r="V15" s="17" t="str">
        <f>VLOOKUP(V13,'Podpůrná data'!$J$195:$K$206,2)</f>
        <v>duben</v>
      </c>
      <c r="W15" s="17" t="str">
        <f>VLOOKUP(W13,'Podpůrná data'!$J$195:$K$206,2)</f>
        <v>květen</v>
      </c>
      <c r="X15" s="17" t="str">
        <f>VLOOKUP(X13,'Podpůrná data'!$J$195:$K$206,2)</f>
        <v>červen</v>
      </c>
      <c r="Y15" s="17" t="str">
        <f>VLOOKUP(Y13,'Podpůrná data'!$J$195:$K$206,2)</f>
        <v>červenec</v>
      </c>
      <c r="Z15" s="17" t="str">
        <f>VLOOKUP(Z13,'Podpůrná data'!$J$195:$K$206,2)</f>
        <v>srpen</v>
      </c>
      <c r="AA15" s="17" t="str">
        <f>VLOOKUP(AA13,'Podpůrná data'!$J$195:$K$206,2)</f>
        <v>září</v>
      </c>
      <c r="AB15" s="17" t="str">
        <f>VLOOKUP(AB13,'Podpůrná data'!$J$195:$K$206,2)</f>
        <v>říjen</v>
      </c>
      <c r="AC15" s="17" t="str">
        <f>VLOOKUP(AC13,'Podpůrná data'!$J$195:$K$206,2)</f>
        <v>listopad</v>
      </c>
      <c r="AD15" s="17" t="str">
        <f>VLOOKUP(AD13,'Podpůrná data'!$J$195:$K$206,2)</f>
        <v>prosinec</v>
      </c>
      <c r="AE15" s="17" t="str">
        <f>VLOOKUP(AE13,'Podpůrná data'!$J$195:$K$206,2)</f>
        <v>leden</v>
      </c>
      <c r="AF15" s="17" t="str">
        <f>VLOOKUP(AF13,'Podpůrná data'!$J$195:$K$206,2)</f>
        <v>únor</v>
      </c>
      <c r="AG15" s="17" t="str">
        <f>VLOOKUP(AG13,'Podpůrná data'!$J$195:$K$206,2)</f>
        <v>březen</v>
      </c>
      <c r="AH15" s="17" t="str">
        <f>VLOOKUP(AH13,'Podpůrná data'!$J$195:$K$206,2)</f>
        <v>duben</v>
      </c>
      <c r="AI15" s="17" t="str">
        <f>VLOOKUP(AI13,'Podpůrná data'!$J$195:$K$206,2)</f>
        <v>květen</v>
      </c>
      <c r="AJ15" s="17" t="str">
        <f>VLOOKUP(AJ13,'Podpůrná data'!$J$195:$K$206,2)</f>
        <v>červen</v>
      </c>
      <c r="AK15" s="17" t="str">
        <f>VLOOKUP(AK13,'Podpůrná data'!$J$195:$K$206,2)</f>
        <v>červenec</v>
      </c>
      <c r="AL15" s="17" t="str">
        <f>VLOOKUP(AL13,'Podpůrná data'!$J$195:$K$206,2)</f>
        <v>srpen</v>
      </c>
      <c r="AM15" s="17" t="str">
        <f>VLOOKUP(AM13,'Podpůrná data'!$J$195:$K$206,2)</f>
        <v>září</v>
      </c>
      <c r="AN15" s="17" t="str">
        <f>VLOOKUP(AN13,'Podpůrná data'!$J$195:$K$206,2)</f>
        <v>říjen</v>
      </c>
      <c r="AO15" s="17" t="str">
        <f>VLOOKUP(AO13,'Podpůrná data'!$J$195:$K$206,2)</f>
        <v>listopad</v>
      </c>
      <c r="AP15" s="17" t="str">
        <f>VLOOKUP(AP13,'Podpůrná data'!$J$195:$K$206,2)</f>
        <v>prosinec</v>
      </c>
      <c r="AQ15" s="17" t="str">
        <f>VLOOKUP(AQ13,'Podpůrná data'!$J$195:$K$206,2)</f>
        <v>leden</v>
      </c>
      <c r="AR15" s="17" t="str">
        <f>VLOOKUP(AR13,'Podpůrná data'!$J$195:$K$206,2)</f>
        <v>únor</v>
      </c>
      <c r="AS15" s="17" t="str">
        <f>VLOOKUP(AS13,'Podpůrná data'!$J$195:$K$206,2)</f>
        <v>březen</v>
      </c>
      <c r="AT15" s="17" t="str">
        <f>VLOOKUP(AT13,'Podpůrná data'!$J$195:$K$206,2)</f>
        <v>duben</v>
      </c>
      <c r="AU15" s="17" t="str">
        <f>VLOOKUP(AU13,'Podpůrná data'!$J$195:$K$206,2)</f>
        <v>květen</v>
      </c>
      <c r="AV15" s="17" t="str">
        <f>VLOOKUP(AV13,'Podpůrná data'!$J$195:$K$206,2)</f>
        <v>červen</v>
      </c>
      <c r="AW15" s="17" t="str">
        <f>VLOOKUP(AW13,'Podpůrná data'!$J$195:$K$206,2)</f>
        <v>červenec</v>
      </c>
      <c r="AX15" s="17" t="str">
        <f>VLOOKUP(AX13,'Podpůrná data'!$J$195:$K$206,2)</f>
        <v>srpen</v>
      </c>
      <c r="AY15" s="17" t="str">
        <f>VLOOKUP(AY13,'Podpůrná data'!$J$195:$K$206,2)</f>
        <v>září</v>
      </c>
      <c r="AZ15" s="17" t="str">
        <f>VLOOKUP(AZ13,'Podpůrná data'!$J$195:$K$206,2)</f>
        <v>říjen</v>
      </c>
      <c r="BA15" s="17" t="str">
        <f>VLOOKUP(BA13,'Podpůrná data'!$J$195:$K$206,2)</f>
        <v>listopad</v>
      </c>
      <c r="BB15" s="17" t="str">
        <f>VLOOKUP(BB13,'Podpůrná data'!$J$195:$K$206,2)</f>
        <v>prosinec</v>
      </c>
      <c r="BC15" s="549">
        <f>SUM(S26:BB26)</f>
        <v>0</v>
      </c>
      <c r="BD15" s="544">
        <f>SUM(S27:BB27)</f>
        <v>0</v>
      </c>
      <c r="BE15" s="497"/>
      <c r="BF15" s="497"/>
      <c r="BH15" s="104" t="s">
        <v>389</v>
      </c>
      <c r="BI15" s="104" t="s">
        <v>391</v>
      </c>
      <c r="BJ15" s="104" t="s">
        <v>392</v>
      </c>
      <c r="BK15" s="104" t="s">
        <v>393</v>
      </c>
      <c r="BL15" s="104" t="s">
        <v>394</v>
      </c>
      <c r="BM15" s="104" t="s">
        <v>395</v>
      </c>
      <c r="BN15" s="104" t="s">
        <v>396</v>
      </c>
      <c r="BO15" s="104" t="s">
        <v>397</v>
      </c>
      <c r="BP15" s="104" t="s">
        <v>398</v>
      </c>
      <c r="BQ15" s="104" t="s">
        <v>399</v>
      </c>
      <c r="BR15" s="104" t="s">
        <v>400</v>
      </c>
      <c r="BS15" s="104" t="s">
        <v>401</v>
      </c>
    </row>
    <row r="16" spans="1:71" s="51" customFormat="1" ht="16.399999999999999" customHeight="1" thickBot="1" x14ac:dyDescent="0.4">
      <c r="A16" s="346"/>
      <c r="B16" s="433"/>
      <c r="C16" s="504"/>
      <c r="D16" s="504"/>
      <c r="E16" s="515"/>
      <c r="F16" s="515"/>
      <c r="G16" s="515"/>
      <c r="H16" s="515"/>
      <c r="I16" s="515"/>
      <c r="J16" s="512"/>
      <c r="K16" s="7"/>
      <c r="L16" s="519"/>
      <c r="M16" s="528"/>
      <c r="P16" s="568"/>
      <c r="Q16" s="481"/>
      <c r="R16" s="494"/>
      <c r="S16" s="229">
        <f>YEAR(Úvod!$F$12)</f>
        <v>1900</v>
      </c>
      <c r="T16" s="229">
        <f t="shared" ref="T16:AY16" si="5">IF(T13=1,S16+1,S16)</f>
        <v>1900</v>
      </c>
      <c r="U16" s="229">
        <f t="shared" si="5"/>
        <v>1900</v>
      </c>
      <c r="V16" s="229">
        <f t="shared" si="5"/>
        <v>1900</v>
      </c>
      <c r="W16" s="229">
        <f t="shared" si="5"/>
        <v>1900</v>
      </c>
      <c r="X16" s="229">
        <f t="shared" si="5"/>
        <v>1900</v>
      </c>
      <c r="Y16" s="229">
        <f t="shared" si="5"/>
        <v>1900</v>
      </c>
      <c r="Z16" s="229">
        <f t="shared" si="5"/>
        <v>1900</v>
      </c>
      <c r="AA16" s="229">
        <f t="shared" si="5"/>
        <v>1900</v>
      </c>
      <c r="AB16" s="229">
        <f t="shared" si="5"/>
        <v>1900</v>
      </c>
      <c r="AC16" s="229">
        <f t="shared" si="5"/>
        <v>1900</v>
      </c>
      <c r="AD16" s="229">
        <f t="shared" si="5"/>
        <v>1900</v>
      </c>
      <c r="AE16" s="229">
        <f t="shared" si="5"/>
        <v>1901</v>
      </c>
      <c r="AF16" s="229">
        <f t="shared" si="5"/>
        <v>1901</v>
      </c>
      <c r="AG16" s="229">
        <f t="shared" si="5"/>
        <v>1901</v>
      </c>
      <c r="AH16" s="229">
        <f t="shared" si="5"/>
        <v>1901</v>
      </c>
      <c r="AI16" s="229">
        <f t="shared" si="5"/>
        <v>1901</v>
      </c>
      <c r="AJ16" s="229">
        <f t="shared" si="5"/>
        <v>1901</v>
      </c>
      <c r="AK16" s="229">
        <f t="shared" si="5"/>
        <v>1901</v>
      </c>
      <c r="AL16" s="229">
        <f t="shared" si="5"/>
        <v>1901</v>
      </c>
      <c r="AM16" s="229">
        <f t="shared" si="5"/>
        <v>1901</v>
      </c>
      <c r="AN16" s="229">
        <f t="shared" si="5"/>
        <v>1901</v>
      </c>
      <c r="AO16" s="229">
        <f t="shared" si="5"/>
        <v>1901</v>
      </c>
      <c r="AP16" s="229">
        <f t="shared" si="5"/>
        <v>1901</v>
      </c>
      <c r="AQ16" s="229">
        <f t="shared" si="5"/>
        <v>1902</v>
      </c>
      <c r="AR16" s="229">
        <f t="shared" si="5"/>
        <v>1902</v>
      </c>
      <c r="AS16" s="229">
        <f t="shared" si="5"/>
        <v>1902</v>
      </c>
      <c r="AT16" s="229">
        <f t="shared" si="5"/>
        <v>1902</v>
      </c>
      <c r="AU16" s="229">
        <f t="shared" si="5"/>
        <v>1902</v>
      </c>
      <c r="AV16" s="229">
        <f t="shared" si="5"/>
        <v>1902</v>
      </c>
      <c r="AW16" s="229">
        <f t="shared" si="5"/>
        <v>1902</v>
      </c>
      <c r="AX16" s="229">
        <f t="shared" si="5"/>
        <v>1902</v>
      </c>
      <c r="AY16" s="229">
        <f t="shared" si="5"/>
        <v>1902</v>
      </c>
      <c r="AZ16" s="229">
        <f t="shared" ref="AZ16:BB16" si="6">IF(AZ13=1,AY16+1,AY16)</f>
        <v>1902</v>
      </c>
      <c r="BA16" s="229">
        <f t="shared" si="6"/>
        <v>1902</v>
      </c>
      <c r="BB16" s="229">
        <f t="shared" si="6"/>
        <v>1902</v>
      </c>
      <c r="BC16" s="549"/>
      <c r="BD16" s="544"/>
      <c r="BE16" s="497"/>
      <c r="BF16" s="497"/>
    </row>
    <row r="17" spans="1:71" s="51" customFormat="1" ht="23" customHeight="1" x14ac:dyDescent="0.35">
      <c r="A17" s="346"/>
      <c r="B17" s="435"/>
      <c r="C17" s="505"/>
      <c r="D17" s="505"/>
      <c r="E17" s="515"/>
      <c r="F17" s="515"/>
      <c r="G17" s="515"/>
      <c r="H17" s="521"/>
      <c r="I17" s="521"/>
      <c r="J17" s="513"/>
      <c r="K17" s="7"/>
      <c r="L17" s="520"/>
      <c r="M17" s="529"/>
      <c r="O17" s="199"/>
      <c r="P17" s="552" t="str">
        <f>IF(Úvod!F10="","",Úvod!F10)</f>
        <v/>
      </c>
      <c r="Q17" s="559"/>
      <c r="R17" s="230" t="s">
        <v>390</v>
      </c>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549"/>
      <c r="BD17" s="544"/>
      <c r="BE17" s="497"/>
      <c r="BF17" s="497"/>
    </row>
    <row r="18" spans="1:71" s="51" customFormat="1" ht="23" customHeight="1" x14ac:dyDescent="0.35">
      <c r="A18" s="50"/>
      <c r="B18" s="65"/>
      <c r="C18" s="499"/>
      <c r="D18" s="499"/>
      <c r="E18" s="255"/>
      <c r="F18" s="256"/>
      <c r="G18" s="258"/>
      <c r="H18" s="109" t="str">
        <f>IF(E18="","",IF(E18='Podpůrná data'!$L$4,'Podpůrná data'!$F$4,IF(E18='Podpůrná data'!L5,'Podpůrná data'!F5,'Podpůrná data'!F4)))</f>
        <v/>
      </c>
      <c r="I18" s="109" t="str">
        <f>IF(H18="","",IF(E18='Podpůrná data'!$L$4,'Podpůrná data'!$G$4,IF(E18='Podpůrná data'!$L$5,'Podpůrná data'!$G$5,IF(E18='Podpůrná data'!L6,'Podpůrná data'!G4,""))))</f>
        <v/>
      </c>
      <c r="J18" s="155">
        <f>IF(G18="",0,G18*H18)</f>
        <v>0</v>
      </c>
      <c r="K18" s="18">
        <f>IF(J18&gt;0,IF(ISTEXT(C18)=TRUE,0,1),0)</f>
        <v>0</v>
      </c>
      <c r="L18" s="139">
        <f>IF(J18&gt;0,1,0)</f>
        <v>0</v>
      </c>
      <c r="M18" s="140">
        <f>IF(J18&gt;0,1,0)</f>
        <v>0</v>
      </c>
      <c r="N18" s="66"/>
      <c r="O18" s="569"/>
      <c r="P18" s="553"/>
      <c r="Q18" s="560"/>
      <c r="R18" s="210" t="s">
        <v>77</v>
      </c>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549"/>
      <c r="BD18" s="544"/>
      <c r="BE18" s="497"/>
      <c r="BF18" s="497"/>
    </row>
    <row r="19" spans="1:71" s="51" customFormat="1" ht="31.5" customHeight="1" x14ac:dyDescent="0.35">
      <c r="A19" s="50"/>
      <c r="B19" s="67"/>
      <c r="C19" s="33"/>
      <c r="D19" s="33"/>
      <c r="E19" s="33"/>
      <c r="F19" s="33"/>
      <c r="G19" s="33"/>
      <c r="H19" s="33"/>
      <c r="I19" s="33"/>
      <c r="J19" s="19"/>
      <c r="K19" s="7"/>
      <c r="L19" s="135"/>
      <c r="M19" s="136"/>
      <c r="O19" s="570"/>
      <c r="P19" s="553"/>
      <c r="Q19" s="560"/>
      <c r="R19" s="210" t="s">
        <v>88</v>
      </c>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549"/>
      <c r="BD19" s="544"/>
      <c r="BE19" s="497"/>
      <c r="BF19" s="497"/>
    </row>
    <row r="20" spans="1:71" s="51" customFormat="1" ht="22" hidden="1" customHeight="1" x14ac:dyDescent="0.35">
      <c r="A20" s="50"/>
      <c r="B20" s="67"/>
      <c r="C20" s="33"/>
      <c r="D20" s="33"/>
      <c r="E20" s="33"/>
      <c r="F20" s="33"/>
      <c r="G20" s="33"/>
      <c r="H20" s="33"/>
      <c r="I20" s="33"/>
      <c r="J20" s="19"/>
      <c r="K20" s="7"/>
      <c r="L20" s="135"/>
      <c r="M20" s="136"/>
      <c r="O20" s="199"/>
      <c r="R20" s="211" t="s">
        <v>89</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549"/>
      <c r="BD20" s="544"/>
      <c r="BE20" s="497"/>
      <c r="BF20" s="497"/>
    </row>
    <row r="21" spans="1:71" s="51" customFormat="1" ht="22" hidden="1" customHeight="1" x14ac:dyDescent="0.35">
      <c r="A21" s="50"/>
      <c r="B21" s="67"/>
      <c r="C21" s="33"/>
      <c r="D21" s="33"/>
      <c r="E21" s="33"/>
      <c r="F21" s="33"/>
      <c r="G21" s="33"/>
      <c r="H21" s="33"/>
      <c r="I21" s="33"/>
      <c r="J21" s="19"/>
      <c r="K21" s="7"/>
      <c r="L21" s="135"/>
      <c r="M21" s="136"/>
      <c r="O21" s="199"/>
      <c r="R21" s="211" t="s">
        <v>90</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549"/>
      <c r="BD21" s="544"/>
      <c r="BE21" s="497"/>
      <c r="BF21" s="497"/>
    </row>
    <row r="22" spans="1:71" s="51" customFormat="1" ht="43.5" x14ac:dyDescent="0.35">
      <c r="A22" s="50"/>
      <c r="B22" s="67"/>
      <c r="C22" s="33"/>
      <c r="D22" s="33"/>
      <c r="E22" s="33"/>
      <c r="F22" s="33"/>
      <c r="G22" s="33"/>
      <c r="H22" s="33"/>
      <c r="I22" s="33"/>
      <c r="J22" s="19"/>
      <c r="K22" s="7"/>
      <c r="L22" s="135"/>
      <c r="M22" s="136"/>
      <c r="O22" s="199"/>
      <c r="R22" s="210" t="s">
        <v>165</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549"/>
      <c r="BD22" s="544"/>
      <c r="BE22" s="497"/>
      <c r="BF22" s="497"/>
    </row>
    <row r="23" spans="1:71" s="51" customFormat="1" ht="22" hidden="1" customHeight="1" x14ac:dyDescent="0.35">
      <c r="A23" s="50"/>
      <c r="B23" s="67"/>
      <c r="C23" s="33"/>
      <c r="D23" s="33"/>
      <c r="E23" s="33"/>
      <c r="F23" s="33"/>
      <c r="G23" s="33"/>
      <c r="H23" s="33"/>
      <c r="I23" s="33"/>
      <c r="J23" s="19"/>
      <c r="K23" s="7"/>
      <c r="L23" s="135"/>
      <c r="M23" s="136"/>
      <c r="O23" s="199"/>
      <c r="R23" s="211" t="s">
        <v>111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549"/>
      <c r="BD23" s="544"/>
      <c r="BE23" s="497"/>
      <c r="BF23" s="497"/>
    </row>
    <row r="24" spans="1:71" s="51" customFormat="1" ht="22" hidden="1" customHeight="1" x14ac:dyDescent="0.35">
      <c r="A24" s="50"/>
      <c r="B24" s="67"/>
      <c r="C24" s="33"/>
      <c r="D24" s="33"/>
      <c r="E24" s="33"/>
      <c r="F24" s="33"/>
      <c r="G24" s="33"/>
      <c r="H24" s="33"/>
      <c r="I24" s="33"/>
      <c r="J24" s="19"/>
      <c r="K24" s="7"/>
      <c r="L24" s="135"/>
      <c r="M24" s="136"/>
      <c r="O24" s="199"/>
      <c r="R24" s="211" t="s">
        <v>112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549"/>
      <c r="BD24" s="544"/>
      <c r="BE24" s="497"/>
      <c r="BF24" s="497"/>
    </row>
    <row r="25" spans="1:71" s="51" customFormat="1" ht="29.15" customHeight="1" x14ac:dyDescent="0.35">
      <c r="A25" s="50"/>
      <c r="B25" s="67"/>
      <c r="C25" s="33"/>
      <c r="D25" s="33"/>
      <c r="E25" s="33"/>
      <c r="F25" s="33"/>
      <c r="G25" s="33"/>
      <c r="H25" s="33"/>
      <c r="I25" s="33"/>
      <c r="J25" s="19"/>
      <c r="K25" s="7"/>
      <c r="L25" s="135"/>
      <c r="M25" s="136"/>
      <c r="O25" s="199"/>
      <c r="R25" s="210" t="s">
        <v>110</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549"/>
      <c r="BD25" s="544"/>
      <c r="BE25" s="497"/>
      <c r="BF25" s="497"/>
    </row>
    <row r="26" spans="1:71" s="51" customFormat="1" ht="29" x14ac:dyDescent="0.35">
      <c r="A26" s="50"/>
      <c r="B26" s="67"/>
      <c r="C26" s="33"/>
      <c r="D26" s="33"/>
      <c r="E26" s="33"/>
      <c r="F26" s="33"/>
      <c r="G26" s="33"/>
      <c r="H26" s="33"/>
      <c r="I26" s="33"/>
      <c r="J26" s="19"/>
      <c r="K26" s="7"/>
      <c r="L26" s="135"/>
      <c r="M26" s="136"/>
      <c r="O26" s="199"/>
      <c r="P26" s="199"/>
      <c r="R26" s="210" t="s">
        <v>103</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549"/>
      <c r="BD26" s="544"/>
      <c r="BE26" s="497"/>
      <c r="BF26" s="497"/>
    </row>
    <row r="27" spans="1:71" s="51" customFormat="1" ht="25.4" customHeight="1" thickBot="1" x14ac:dyDescent="0.4">
      <c r="A27" s="50"/>
      <c r="B27" s="68"/>
      <c r="C27" s="23"/>
      <c r="D27" s="23"/>
      <c r="E27" s="23"/>
      <c r="F27" s="23"/>
      <c r="G27" s="23"/>
      <c r="H27" s="23"/>
      <c r="I27" s="23"/>
      <c r="J27" s="24"/>
      <c r="K27" s="7"/>
      <c r="L27" s="137"/>
      <c r="M27" s="138"/>
      <c r="O27" s="199"/>
      <c r="R27" s="212" t="s">
        <v>104</v>
      </c>
      <c r="S27" s="26">
        <f>IFERROR((S26*$H$18),0)</f>
        <v>0</v>
      </c>
      <c r="T27" s="26">
        <f t="shared" ref="T27:BB27" si="42">IFERROR((T26*$H$18),0)</f>
        <v>0</v>
      </c>
      <c r="U27" s="26">
        <f t="shared" si="42"/>
        <v>0</v>
      </c>
      <c r="V27" s="26">
        <f t="shared" si="42"/>
        <v>0</v>
      </c>
      <c r="W27" s="26">
        <f t="shared" si="42"/>
        <v>0</v>
      </c>
      <c r="X27" s="26">
        <f t="shared" si="42"/>
        <v>0</v>
      </c>
      <c r="Y27" s="26">
        <f t="shared" si="42"/>
        <v>0</v>
      </c>
      <c r="Z27" s="26">
        <f t="shared" si="42"/>
        <v>0</v>
      </c>
      <c r="AA27" s="26">
        <f t="shared" si="42"/>
        <v>0</v>
      </c>
      <c r="AB27" s="26">
        <f t="shared" si="42"/>
        <v>0</v>
      </c>
      <c r="AC27" s="26">
        <f t="shared" si="42"/>
        <v>0</v>
      </c>
      <c r="AD27" s="26">
        <f t="shared" si="42"/>
        <v>0</v>
      </c>
      <c r="AE27" s="26">
        <f t="shared" si="42"/>
        <v>0</v>
      </c>
      <c r="AF27" s="26">
        <f t="shared" si="42"/>
        <v>0</v>
      </c>
      <c r="AG27" s="26">
        <f t="shared" si="42"/>
        <v>0</v>
      </c>
      <c r="AH27" s="26">
        <f t="shared" si="42"/>
        <v>0</v>
      </c>
      <c r="AI27" s="26">
        <f t="shared" si="42"/>
        <v>0</v>
      </c>
      <c r="AJ27" s="26">
        <f t="shared" si="42"/>
        <v>0</v>
      </c>
      <c r="AK27" s="26">
        <f t="shared" si="42"/>
        <v>0</v>
      </c>
      <c r="AL27" s="26">
        <f t="shared" si="42"/>
        <v>0</v>
      </c>
      <c r="AM27" s="26">
        <f t="shared" si="42"/>
        <v>0</v>
      </c>
      <c r="AN27" s="26">
        <f t="shared" si="42"/>
        <v>0</v>
      </c>
      <c r="AO27" s="26">
        <f t="shared" si="42"/>
        <v>0</v>
      </c>
      <c r="AP27" s="26">
        <f t="shared" si="42"/>
        <v>0</v>
      </c>
      <c r="AQ27" s="26">
        <f t="shared" si="42"/>
        <v>0</v>
      </c>
      <c r="AR27" s="26">
        <f t="shared" si="42"/>
        <v>0</v>
      </c>
      <c r="AS27" s="26">
        <f t="shared" si="42"/>
        <v>0</v>
      </c>
      <c r="AT27" s="26">
        <f t="shared" si="42"/>
        <v>0</v>
      </c>
      <c r="AU27" s="26">
        <f t="shared" si="42"/>
        <v>0</v>
      </c>
      <c r="AV27" s="26">
        <f t="shared" si="42"/>
        <v>0</v>
      </c>
      <c r="AW27" s="26">
        <f t="shared" si="42"/>
        <v>0</v>
      </c>
      <c r="AX27" s="26">
        <f t="shared" si="42"/>
        <v>0</v>
      </c>
      <c r="AY27" s="26">
        <f t="shared" si="42"/>
        <v>0</v>
      </c>
      <c r="AZ27" s="26">
        <f t="shared" si="42"/>
        <v>0</v>
      </c>
      <c r="BA27" s="26">
        <f t="shared" si="42"/>
        <v>0</v>
      </c>
      <c r="BB27" s="26">
        <f t="shared" si="42"/>
        <v>0</v>
      </c>
      <c r="BC27" s="550"/>
      <c r="BD27" s="545"/>
      <c r="BE27" s="498"/>
      <c r="BF27" s="498"/>
      <c r="BH27" s="103">
        <f>SUMIFS($S27:$BB27,$S17:$BB17,"1. SO")</f>
        <v>0</v>
      </c>
      <c r="BI27" s="103">
        <f>SUMIFS($S27:$BB27,$S17:$BB17,"2. SO")</f>
        <v>0</v>
      </c>
      <c r="BJ27" s="103">
        <f>SUMIFS($S27:$BB27,$S17:$BB17,"3. SO")</f>
        <v>0</v>
      </c>
      <c r="BK27" s="103">
        <f>SUMIFS($S27:$BB27,$S17:$BB17,"4. SO")</f>
        <v>0</v>
      </c>
      <c r="BL27" s="103">
        <f>SUMIFS($S27:$BB27,$S17:$BB17,"5. SO")</f>
        <v>0</v>
      </c>
      <c r="BM27" s="103">
        <f>SUMIFS($S27:$BB27,$S17:$BB17,"6. SO")</f>
        <v>0</v>
      </c>
      <c r="BN27" s="103">
        <f>SUMIFS($S27:$BB27,$S17:$BB17,"7. SO")</f>
        <v>0</v>
      </c>
      <c r="BO27" s="103">
        <f>SUMIFS($S27:$BB27,$S17:$BB17,"8. SO")</f>
        <v>0</v>
      </c>
      <c r="BP27" s="103">
        <f>SUMIFS($S27:$BB27,$S17:$BB17,"9. SO")</f>
        <v>0</v>
      </c>
      <c r="BQ27" s="103">
        <f>SUMIFS($S27:$BB27,$S17:$BB17,"10. SO")</f>
        <v>0</v>
      </c>
      <c r="BR27" s="103">
        <f>SUMIFS($S27:$BB27,$S17:$BB17,"11. SO")</f>
        <v>0</v>
      </c>
      <c r="BS27" s="103">
        <f>SUMIFS($S27:$BB27,$S17:$BB17,"12. SO")</f>
        <v>0</v>
      </c>
    </row>
    <row r="28" spans="1:71" s="51" customFormat="1" ht="51" hidden="1" customHeight="1" thickBot="1" x14ac:dyDescent="0.4">
      <c r="A28" s="50"/>
      <c r="B28" s="193"/>
      <c r="C28" s="194"/>
      <c r="D28" s="194"/>
      <c r="E28" s="194"/>
      <c r="F28" s="194"/>
      <c r="G28" s="194"/>
      <c r="H28" s="194"/>
      <c r="I28" s="194"/>
      <c r="J28" s="195"/>
      <c r="K28" s="69"/>
      <c r="L28" s="193"/>
      <c r="M28" s="195"/>
      <c r="N28" s="69"/>
      <c r="O28" s="199"/>
      <c r="R28" s="197" t="s">
        <v>360</v>
      </c>
      <c r="S28" s="198" t="e">
        <f t="shared" ref="S28:BB28" si="43">S26*$I$18</f>
        <v>#VALUE!</v>
      </c>
      <c r="T28" s="198" t="e">
        <f t="shared" si="43"/>
        <v>#VALUE!</v>
      </c>
      <c r="U28" s="198" t="e">
        <f t="shared" si="43"/>
        <v>#VALUE!</v>
      </c>
      <c r="V28" s="198" t="e">
        <f t="shared" si="43"/>
        <v>#VALUE!</v>
      </c>
      <c r="W28" s="198" t="e">
        <f t="shared" si="43"/>
        <v>#VALUE!</v>
      </c>
      <c r="X28" s="198" t="e">
        <f t="shared" si="43"/>
        <v>#VALUE!</v>
      </c>
      <c r="Y28" s="198" t="e">
        <f t="shared" si="43"/>
        <v>#VALUE!</v>
      </c>
      <c r="Z28" s="198" t="e">
        <f t="shared" si="43"/>
        <v>#VALUE!</v>
      </c>
      <c r="AA28" s="198" t="e">
        <f t="shared" si="43"/>
        <v>#VALUE!</v>
      </c>
      <c r="AB28" s="198" t="e">
        <f t="shared" si="43"/>
        <v>#VALUE!</v>
      </c>
      <c r="AC28" s="198" t="e">
        <f t="shared" si="43"/>
        <v>#VALUE!</v>
      </c>
      <c r="AD28" s="198" t="e">
        <f t="shared" si="43"/>
        <v>#VALUE!</v>
      </c>
      <c r="AE28" s="198" t="e">
        <f t="shared" si="43"/>
        <v>#VALUE!</v>
      </c>
      <c r="AF28" s="198" t="e">
        <f t="shared" si="43"/>
        <v>#VALUE!</v>
      </c>
      <c r="AG28" s="198" t="e">
        <f t="shared" si="43"/>
        <v>#VALUE!</v>
      </c>
      <c r="AH28" s="198" t="e">
        <f t="shared" si="43"/>
        <v>#VALUE!</v>
      </c>
      <c r="AI28" s="198" t="e">
        <f t="shared" si="43"/>
        <v>#VALUE!</v>
      </c>
      <c r="AJ28" s="198" t="e">
        <f t="shared" si="43"/>
        <v>#VALUE!</v>
      </c>
      <c r="AK28" s="198" t="e">
        <f t="shared" si="43"/>
        <v>#VALUE!</v>
      </c>
      <c r="AL28" s="198" t="e">
        <f t="shared" si="43"/>
        <v>#VALUE!</v>
      </c>
      <c r="AM28" s="198" t="e">
        <f t="shared" si="43"/>
        <v>#VALUE!</v>
      </c>
      <c r="AN28" s="198" t="e">
        <f t="shared" si="43"/>
        <v>#VALUE!</v>
      </c>
      <c r="AO28" s="198" t="e">
        <f t="shared" si="43"/>
        <v>#VALUE!</v>
      </c>
      <c r="AP28" s="198" t="e">
        <f t="shared" si="43"/>
        <v>#VALUE!</v>
      </c>
      <c r="AQ28" s="198" t="e">
        <f t="shared" si="43"/>
        <v>#VALUE!</v>
      </c>
      <c r="AR28" s="198" t="e">
        <f t="shared" si="43"/>
        <v>#VALUE!</v>
      </c>
      <c r="AS28" s="198" t="e">
        <f t="shared" si="43"/>
        <v>#VALUE!</v>
      </c>
      <c r="AT28" s="198" t="e">
        <f t="shared" si="43"/>
        <v>#VALUE!</v>
      </c>
      <c r="AU28" s="198" t="e">
        <f t="shared" si="43"/>
        <v>#VALUE!</v>
      </c>
      <c r="AV28" s="198" t="e">
        <f t="shared" si="43"/>
        <v>#VALUE!</v>
      </c>
      <c r="AW28" s="198" t="e">
        <f t="shared" si="43"/>
        <v>#VALUE!</v>
      </c>
      <c r="AX28" s="198" t="e">
        <f t="shared" si="43"/>
        <v>#VALUE!</v>
      </c>
      <c r="AY28" s="198" t="e">
        <f t="shared" si="43"/>
        <v>#VALUE!</v>
      </c>
      <c r="AZ28" s="198" t="e">
        <f t="shared" si="43"/>
        <v>#VALUE!</v>
      </c>
      <c r="BA28" s="198" t="e">
        <f t="shared" si="43"/>
        <v>#VALUE!</v>
      </c>
      <c r="BB28" s="198" t="e">
        <f t="shared" si="43"/>
        <v>#VALUE!</v>
      </c>
      <c r="BC28" s="191"/>
      <c r="BD28" s="192"/>
      <c r="BE28" s="191"/>
      <c r="BF28" s="191"/>
      <c r="BH28" s="103">
        <f>SUMIFS($S28:$BB28,$S17:$BB17,"1. SO")</f>
        <v>0</v>
      </c>
      <c r="BI28" s="103">
        <f>SUMIFS($S28:$BB28,$S17:$BB17,"2. SO")</f>
        <v>0</v>
      </c>
      <c r="BJ28" s="103">
        <f>SUMIFS($S28:$BB28,$S17:$BB17,"3. SO")</f>
        <v>0</v>
      </c>
      <c r="BK28" s="103">
        <f>SUMIFS($S28:$BB28,$S17:$BB17,"4. SO")</f>
        <v>0</v>
      </c>
      <c r="BL28" s="103">
        <f>SUMIFS($S28:$BB28,$S17:$BB17,"5. SO")</f>
        <v>0</v>
      </c>
      <c r="BM28" s="103">
        <f>SUMIFS($S28:$BB28,$S17:$BB17,"6. SO")</f>
        <v>0</v>
      </c>
      <c r="BN28" s="103">
        <f>SUMIFS($S28:$BB28,$S17:$BB17,"7. SO")</f>
        <v>0</v>
      </c>
      <c r="BO28" s="103">
        <f>SUMIFS($S28:$BB28,$S17:$BB17,"8. SO")</f>
        <v>0</v>
      </c>
      <c r="BP28" s="103">
        <f>SUMIFS($S28:$BB28,$S17:$BB17,"9. SO")</f>
        <v>0</v>
      </c>
      <c r="BQ28" s="103">
        <f>SUMIFS($S28:$BB28,$S17:$BB17,"10. SO")</f>
        <v>0</v>
      </c>
      <c r="BR28" s="103">
        <f>SUMIFS($S28:$BB28,$S17:$BB17,"11. SO")</f>
        <v>0</v>
      </c>
      <c r="BS28" s="103">
        <f>SUMIFS($S28:$BB28,$S17:$BB17,"12. SO")</f>
        <v>0</v>
      </c>
    </row>
    <row r="29" spans="1:71" ht="15" customHeight="1" thickBot="1" x14ac:dyDescent="0.4">
      <c r="O29" s="199"/>
    </row>
    <row r="30" spans="1:71" s="51" customFormat="1" ht="69.5" customHeight="1" thickBot="1" x14ac:dyDescent="0.4">
      <c r="A30" s="345"/>
      <c r="B30" s="431" t="s">
        <v>305</v>
      </c>
      <c r="C30" s="524"/>
      <c r="D30" s="524"/>
      <c r="E30" s="514" t="s">
        <v>312</v>
      </c>
      <c r="F30" s="514"/>
      <c r="G30" s="514"/>
      <c r="H30" s="159" t="s">
        <v>313</v>
      </c>
      <c r="I30" s="158" t="s">
        <v>356</v>
      </c>
      <c r="J30" s="124" t="s">
        <v>37</v>
      </c>
      <c r="K30" s="199"/>
      <c r="L30" s="199"/>
      <c r="M30" s="199"/>
      <c r="N30" s="199"/>
      <c r="O30" s="199"/>
      <c r="P30" s="495" t="s">
        <v>324</v>
      </c>
      <c r="Q30" s="484" t="s">
        <v>352</v>
      </c>
      <c r="R30" s="491" t="s">
        <v>87</v>
      </c>
      <c r="S30" s="36" t="s">
        <v>1</v>
      </c>
      <c r="T30" s="36" t="s">
        <v>2</v>
      </c>
      <c r="U30" s="36" t="s">
        <v>3</v>
      </c>
      <c r="V30" s="36" t="s">
        <v>4</v>
      </c>
      <c r="W30" s="36" t="s">
        <v>5</v>
      </c>
      <c r="X30" s="36" t="s">
        <v>6</v>
      </c>
      <c r="Y30" s="36" t="s">
        <v>7</v>
      </c>
      <c r="Z30" s="36" t="s">
        <v>8</v>
      </c>
      <c r="AA30" s="36" t="s">
        <v>9</v>
      </c>
      <c r="AB30" s="36" t="s">
        <v>10</v>
      </c>
      <c r="AC30" s="36" t="s">
        <v>11</v>
      </c>
      <c r="AD30" s="36" t="s">
        <v>12</v>
      </c>
      <c r="AE30" s="36" t="s">
        <v>13</v>
      </c>
      <c r="AF30" s="36" t="s">
        <v>14</v>
      </c>
      <c r="AG30" s="36" t="s">
        <v>15</v>
      </c>
      <c r="AH30" s="36" t="s">
        <v>16</v>
      </c>
      <c r="AI30" s="36" t="s">
        <v>17</v>
      </c>
      <c r="AJ30" s="36" t="s">
        <v>18</v>
      </c>
      <c r="AK30" s="36" t="s">
        <v>19</v>
      </c>
      <c r="AL30" s="36" t="s">
        <v>20</v>
      </c>
      <c r="AM30" s="36" t="s">
        <v>21</v>
      </c>
      <c r="AN30" s="36" t="s">
        <v>22</v>
      </c>
      <c r="AO30" s="36" t="s">
        <v>23</v>
      </c>
      <c r="AP30" s="36" t="s">
        <v>24</v>
      </c>
      <c r="AQ30" s="36" t="s">
        <v>25</v>
      </c>
      <c r="AR30" s="36" t="s">
        <v>26</v>
      </c>
      <c r="AS30" s="36" t="s">
        <v>27</v>
      </c>
      <c r="AT30" s="36" t="s">
        <v>28</v>
      </c>
      <c r="AU30" s="36" t="s">
        <v>29</v>
      </c>
      <c r="AV30" s="36" t="s">
        <v>30</v>
      </c>
      <c r="AW30" s="36" t="s">
        <v>31</v>
      </c>
      <c r="AX30" s="36" t="s">
        <v>32</v>
      </c>
      <c r="AY30" s="36" t="s">
        <v>33</v>
      </c>
      <c r="AZ30" s="36" t="s">
        <v>34</v>
      </c>
      <c r="BA30" s="36" t="s">
        <v>35</v>
      </c>
      <c r="BB30" s="36" t="s">
        <v>36</v>
      </c>
      <c r="BC30" s="72" t="s">
        <v>113</v>
      </c>
      <c r="BD30" s="73" t="s">
        <v>114</v>
      </c>
      <c r="BH30" s="482" t="s">
        <v>166</v>
      </c>
      <c r="BI30" s="483"/>
      <c r="BJ30" s="483"/>
      <c r="BK30" s="483"/>
      <c r="BL30" s="483"/>
      <c r="BM30" s="483"/>
      <c r="BN30" s="483"/>
      <c r="BO30" s="483"/>
      <c r="BP30" s="483"/>
      <c r="BQ30" s="483"/>
      <c r="BR30" s="483"/>
      <c r="BS30" s="483"/>
    </row>
    <row r="31" spans="1:71" s="51" customFormat="1" ht="21" hidden="1" customHeight="1" thickBot="1" x14ac:dyDescent="0.4">
      <c r="A31" s="346"/>
      <c r="B31" s="433"/>
      <c r="C31" s="504"/>
      <c r="D31" s="504"/>
      <c r="E31" s="167"/>
      <c r="F31" s="167"/>
      <c r="H31" s="167" t="s">
        <v>319</v>
      </c>
      <c r="I31" s="167"/>
      <c r="J31" s="512" t="s">
        <v>317</v>
      </c>
      <c r="K31" s="199"/>
      <c r="L31" s="199"/>
      <c r="M31" s="199"/>
      <c r="N31" s="199"/>
      <c r="O31" s="199"/>
      <c r="P31" s="496"/>
      <c r="Q31" s="485"/>
      <c r="R31" s="492"/>
      <c r="S31" s="28">
        <f>MONTH(Úvod!$F$12)</f>
        <v>1</v>
      </c>
      <c r="T31" s="29">
        <f t="shared" ref="T31" si="44">IF(S31=12,1,S31+1)</f>
        <v>2</v>
      </c>
      <c r="U31" s="29">
        <f t="shared" ref="U31" si="45">IF(T31=12,1,T31+1)</f>
        <v>3</v>
      </c>
      <c r="V31" s="30">
        <f t="shared" ref="V31" si="46">IF(U31=12,1,U31+1)</f>
        <v>4</v>
      </c>
      <c r="W31" s="30">
        <f t="shared" ref="W31" si="47">IF(V31=12,1,V31+1)</f>
        <v>5</v>
      </c>
      <c r="X31" s="30">
        <f t="shared" ref="X31" si="48">IF(W31=12,1,W31+1)</f>
        <v>6</v>
      </c>
      <c r="Y31" s="30">
        <f t="shared" ref="Y31" si="49">IF(X31=12,1,X31+1)</f>
        <v>7</v>
      </c>
      <c r="Z31" s="30">
        <f t="shared" ref="Z31" si="50">IF(Y31=12,1,Y31+1)</f>
        <v>8</v>
      </c>
      <c r="AA31" s="30">
        <f t="shared" ref="AA31" si="51">IF(Z31=12,1,Z31+1)</f>
        <v>9</v>
      </c>
      <c r="AB31" s="30">
        <f>IF(AA31=12,1,AA31+1)</f>
        <v>10</v>
      </c>
      <c r="AC31" s="30">
        <f t="shared" ref="AC31" si="52">IF(AB31=12,1,AB31+1)</f>
        <v>11</v>
      </c>
      <c r="AD31" s="30">
        <f t="shared" ref="AD31" si="53">IF(AC31=12,1,AC31+1)</f>
        <v>12</v>
      </c>
      <c r="AE31" s="30">
        <f t="shared" ref="AE31" si="54">IF(AD31=12,1,AD31+1)</f>
        <v>1</v>
      </c>
      <c r="AF31" s="30">
        <f t="shared" ref="AF31" si="55">IF(AE31=12,1,AE31+1)</f>
        <v>2</v>
      </c>
      <c r="AG31" s="30">
        <f t="shared" ref="AG31" si="56">IF(AF31=12,1,AF31+1)</f>
        <v>3</v>
      </c>
      <c r="AH31" s="30">
        <f t="shared" ref="AH31" si="57">IF(AG31=12,1,AG31+1)</f>
        <v>4</v>
      </c>
      <c r="AI31" s="30">
        <f t="shared" ref="AI31" si="58">IF(AH31=12,1,AH31+1)</f>
        <v>5</v>
      </c>
      <c r="AJ31" s="30">
        <f t="shared" ref="AJ31" si="59">IF(AI31=12,1,AI31+1)</f>
        <v>6</v>
      </c>
      <c r="AK31" s="30">
        <f>IF(AJ31=12,1,AJ31+1)</f>
        <v>7</v>
      </c>
      <c r="AL31" s="30">
        <f t="shared" ref="AL31" si="60">IF(AK31=12,1,AK31+1)</f>
        <v>8</v>
      </c>
      <c r="AM31" s="30">
        <f t="shared" ref="AM31" si="61">IF(AL31=12,1,AL31+1)</f>
        <v>9</v>
      </c>
      <c r="AN31" s="30">
        <f t="shared" ref="AN31" si="62">IF(AM31=12,1,AM31+1)</f>
        <v>10</v>
      </c>
      <c r="AO31" s="30">
        <f t="shared" ref="AO31" si="63">IF(AN31=12,1,AN31+1)</f>
        <v>11</v>
      </c>
      <c r="AP31" s="30">
        <f t="shared" ref="AP31" si="64">IF(AO31=12,1,AO31+1)</f>
        <v>12</v>
      </c>
      <c r="AQ31" s="30">
        <f t="shared" ref="AQ31" si="65">IF(AP31=12,1,AP31+1)</f>
        <v>1</v>
      </c>
      <c r="AR31" s="30">
        <f t="shared" ref="AR31" si="66">IF(AQ31=12,1,AQ31+1)</f>
        <v>2</v>
      </c>
      <c r="AS31" s="30">
        <f t="shared" ref="AS31" si="67">IF(AR31=12,1,AR31+1)</f>
        <v>3</v>
      </c>
      <c r="AT31" s="30">
        <f t="shared" ref="AT31" si="68">IF(AS31=12,1,AS31+1)</f>
        <v>4</v>
      </c>
      <c r="AU31" s="30">
        <f t="shared" ref="AU31" si="69">IF(AT31=12,1,AT31+1)</f>
        <v>5</v>
      </c>
      <c r="AV31" s="30">
        <f t="shared" ref="AV31" si="70">IF(AU31=12,1,AU31+1)</f>
        <v>6</v>
      </c>
      <c r="AW31" s="30">
        <f t="shared" ref="AW31" si="71">IF(AV31=12,1,AV31+1)</f>
        <v>7</v>
      </c>
      <c r="AX31" s="30">
        <f t="shared" ref="AX31" si="72">IF(AW31=12,1,AW31+1)</f>
        <v>8</v>
      </c>
      <c r="AY31" s="30">
        <f t="shared" ref="AY31" si="73">IF(AX31=12,1,AX31+1)</f>
        <v>9</v>
      </c>
      <c r="AZ31" s="30">
        <f t="shared" ref="AZ31" si="74">IF(AY31=12,1,AY31+1)</f>
        <v>10</v>
      </c>
      <c r="BA31" s="30">
        <f t="shared" ref="BA31" si="75">IF(AZ31=12,1,AZ31+1)</f>
        <v>11</v>
      </c>
      <c r="BB31" s="30">
        <f t="shared" ref="BB31" si="76">IF(BA31=12,1,BA31+1)</f>
        <v>12</v>
      </c>
      <c r="BC31" s="34"/>
      <c r="BD31" s="31"/>
    </row>
    <row r="32" spans="1:71" s="51" customFormat="1" ht="18" hidden="1" customHeight="1" x14ac:dyDescent="0.35">
      <c r="A32" s="346"/>
      <c r="B32" s="433"/>
      <c r="C32" s="504"/>
      <c r="D32" s="504"/>
      <c r="E32" s="167"/>
      <c r="F32" s="167"/>
      <c r="H32" s="167"/>
      <c r="I32" s="167"/>
      <c r="J32" s="512"/>
      <c r="K32" s="199"/>
      <c r="L32" s="199"/>
      <c r="M32" s="199"/>
      <c r="N32" s="199"/>
      <c r="O32" s="199"/>
      <c r="P32" s="496"/>
      <c r="Q32" s="485"/>
      <c r="R32" s="492"/>
      <c r="S32" s="16">
        <f t="shared" ref="S32:BB32" si="77">VALUE(_xlfn.CONCAT(S31,".",S34))</f>
        <v>1</v>
      </c>
      <c r="T32" s="27">
        <f t="shared" si="77"/>
        <v>32</v>
      </c>
      <c r="U32" s="27">
        <f t="shared" si="77"/>
        <v>61</v>
      </c>
      <c r="V32" s="27">
        <f t="shared" si="77"/>
        <v>92</v>
      </c>
      <c r="W32" s="27">
        <f t="shared" si="77"/>
        <v>122</v>
      </c>
      <c r="X32" s="27">
        <f t="shared" si="77"/>
        <v>153</v>
      </c>
      <c r="Y32" s="27">
        <f t="shared" si="77"/>
        <v>183</v>
      </c>
      <c r="Z32" s="27">
        <f t="shared" si="77"/>
        <v>214</v>
      </c>
      <c r="AA32" s="27">
        <f t="shared" si="77"/>
        <v>245</v>
      </c>
      <c r="AB32" s="27">
        <f t="shared" si="77"/>
        <v>275</v>
      </c>
      <c r="AC32" s="27">
        <f t="shared" si="77"/>
        <v>306</v>
      </c>
      <c r="AD32" s="27">
        <f t="shared" si="77"/>
        <v>336</v>
      </c>
      <c r="AE32" s="27">
        <f t="shared" si="77"/>
        <v>367</v>
      </c>
      <c r="AF32" s="27">
        <f t="shared" si="77"/>
        <v>398</v>
      </c>
      <c r="AG32" s="27">
        <f t="shared" si="77"/>
        <v>426</v>
      </c>
      <c r="AH32" s="27">
        <f t="shared" si="77"/>
        <v>457</v>
      </c>
      <c r="AI32" s="27">
        <f t="shared" si="77"/>
        <v>487</v>
      </c>
      <c r="AJ32" s="27">
        <f t="shared" si="77"/>
        <v>518</v>
      </c>
      <c r="AK32" s="27">
        <f t="shared" si="77"/>
        <v>548</v>
      </c>
      <c r="AL32" s="27">
        <f t="shared" si="77"/>
        <v>579</v>
      </c>
      <c r="AM32" s="27">
        <f t="shared" si="77"/>
        <v>610</v>
      </c>
      <c r="AN32" s="27">
        <f t="shared" si="77"/>
        <v>640</v>
      </c>
      <c r="AO32" s="27">
        <f t="shared" si="77"/>
        <v>671</v>
      </c>
      <c r="AP32" s="27">
        <f t="shared" si="77"/>
        <v>701</v>
      </c>
      <c r="AQ32" s="27">
        <f t="shared" si="77"/>
        <v>732</v>
      </c>
      <c r="AR32" s="27">
        <f t="shared" si="77"/>
        <v>763</v>
      </c>
      <c r="AS32" s="27">
        <f t="shared" si="77"/>
        <v>791</v>
      </c>
      <c r="AT32" s="27">
        <f t="shared" si="77"/>
        <v>822</v>
      </c>
      <c r="AU32" s="27">
        <f t="shared" si="77"/>
        <v>852</v>
      </c>
      <c r="AV32" s="27">
        <f t="shared" si="77"/>
        <v>883</v>
      </c>
      <c r="AW32" s="27">
        <f t="shared" si="77"/>
        <v>913</v>
      </c>
      <c r="AX32" s="27">
        <f t="shared" si="77"/>
        <v>944</v>
      </c>
      <c r="AY32" s="27">
        <f t="shared" si="77"/>
        <v>975</v>
      </c>
      <c r="AZ32" s="27">
        <f t="shared" si="77"/>
        <v>1005</v>
      </c>
      <c r="BA32" s="27">
        <f t="shared" si="77"/>
        <v>1036</v>
      </c>
      <c r="BB32" s="27">
        <f t="shared" si="77"/>
        <v>1066</v>
      </c>
      <c r="BC32" s="35"/>
      <c r="BD32" s="32"/>
    </row>
    <row r="33" spans="1:71" s="51" customFormat="1" ht="18" customHeight="1" x14ac:dyDescent="0.35">
      <c r="A33" s="346"/>
      <c r="B33" s="433"/>
      <c r="C33" s="504"/>
      <c r="D33" s="504"/>
      <c r="E33" s="515" t="s">
        <v>343</v>
      </c>
      <c r="F33" s="515"/>
      <c r="G33" s="515"/>
      <c r="H33" s="515" t="s">
        <v>319</v>
      </c>
      <c r="I33" s="515" t="s">
        <v>319</v>
      </c>
      <c r="J33" s="512"/>
      <c r="K33" s="199"/>
      <c r="L33" s="199"/>
      <c r="M33" s="199"/>
      <c r="N33" s="199"/>
      <c r="O33" s="199"/>
      <c r="P33" s="496"/>
      <c r="Q33" s="485"/>
      <c r="R33" s="492"/>
      <c r="S33" s="17" t="str">
        <f>VLOOKUP(S31,'Podpůrná data'!$J$195:$K$206,2)</f>
        <v>leden</v>
      </c>
      <c r="T33" s="17" t="str">
        <f>VLOOKUP(T31,'Podpůrná data'!$J$195:$K$206,2)</f>
        <v>únor</v>
      </c>
      <c r="U33" s="17" t="str">
        <f>VLOOKUP(U31,'Podpůrná data'!$J$195:$K$206,2)</f>
        <v>březen</v>
      </c>
      <c r="V33" s="17" t="str">
        <f>VLOOKUP(V31,'Podpůrná data'!$J$195:$K$206,2)</f>
        <v>duben</v>
      </c>
      <c r="W33" s="17" t="str">
        <f>VLOOKUP(W31,'Podpůrná data'!$J$195:$K$206,2)</f>
        <v>květen</v>
      </c>
      <c r="X33" s="17" t="str">
        <f>VLOOKUP(X31,'Podpůrná data'!$J$195:$K$206,2)</f>
        <v>červen</v>
      </c>
      <c r="Y33" s="17" t="str">
        <f>VLOOKUP(Y31,'Podpůrná data'!$J$195:$K$206,2)</f>
        <v>červenec</v>
      </c>
      <c r="Z33" s="17" t="str">
        <f>VLOOKUP(Z31,'Podpůrná data'!$J$195:$K$206,2)</f>
        <v>srpen</v>
      </c>
      <c r="AA33" s="17" t="str">
        <f>VLOOKUP(AA31,'Podpůrná data'!$J$195:$K$206,2)</f>
        <v>září</v>
      </c>
      <c r="AB33" s="17" t="str">
        <f>VLOOKUP(AB31,'Podpůrná data'!$J$195:$K$206,2)</f>
        <v>říjen</v>
      </c>
      <c r="AC33" s="17" t="str">
        <f>VLOOKUP(AC31,'Podpůrná data'!$J$195:$K$206,2)</f>
        <v>listopad</v>
      </c>
      <c r="AD33" s="17" t="str">
        <f>VLOOKUP(AD31,'Podpůrná data'!$J$195:$K$206,2)</f>
        <v>prosinec</v>
      </c>
      <c r="AE33" s="17" t="str">
        <f>VLOOKUP(AE31,'Podpůrná data'!$J$195:$K$206,2)</f>
        <v>leden</v>
      </c>
      <c r="AF33" s="17" t="str">
        <f>VLOOKUP(AF31,'Podpůrná data'!$J$195:$K$206,2)</f>
        <v>únor</v>
      </c>
      <c r="AG33" s="17" t="str">
        <f>VLOOKUP(AG31,'Podpůrná data'!$J$195:$K$206,2)</f>
        <v>březen</v>
      </c>
      <c r="AH33" s="17" t="str">
        <f>VLOOKUP(AH31,'Podpůrná data'!$J$195:$K$206,2)</f>
        <v>duben</v>
      </c>
      <c r="AI33" s="17" t="str">
        <f>VLOOKUP(AI31,'Podpůrná data'!$J$195:$K$206,2)</f>
        <v>květen</v>
      </c>
      <c r="AJ33" s="17" t="str">
        <f>VLOOKUP(AJ31,'Podpůrná data'!$J$195:$K$206,2)</f>
        <v>červen</v>
      </c>
      <c r="AK33" s="17" t="str">
        <f>VLOOKUP(AK31,'Podpůrná data'!$J$195:$K$206,2)</f>
        <v>červenec</v>
      </c>
      <c r="AL33" s="17" t="str">
        <f>VLOOKUP(AL31,'Podpůrná data'!$J$195:$K$206,2)</f>
        <v>srpen</v>
      </c>
      <c r="AM33" s="17" t="str">
        <f>VLOOKUP(AM31,'Podpůrná data'!$J$195:$K$206,2)</f>
        <v>září</v>
      </c>
      <c r="AN33" s="17" t="str">
        <f>VLOOKUP(AN31,'Podpůrná data'!$J$195:$K$206,2)</f>
        <v>říjen</v>
      </c>
      <c r="AO33" s="17" t="str">
        <f>VLOOKUP(AO31,'Podpůrná data'!$J$195:$K$206,2)</f>
        <v>listopad</v>
      </c>
      <c r="AP33" s="17" t="str">
        <f>VLOOKUP(AP31,'Podpůrná data'!$J$195:$K$206,2)</f>
        <v>prosinec</v>
      </c>
      <c r="AQ33" s="17" t="str">
        <f>VLOOKUP(AQ31,'Podpůrná data'!$J$195:$K$206,2)</f>
        <v>leden</v>
      </c>
      <c r="AR33" s="17" t="str">
        <f>VLOOKUP(AR31,'Podpůrná data'!$J$195:$K$206,2)</f>
        <v>únor</v>
      </c>
      <c r="AS33" s="17" t="str">
        <f>VLOOKUP(AS31,'Podpůrná data'!$J$195:$K$206,2)</f>
        <v>březen</v>
      </c>
      <c r="AT33" s="17" t="str">
        <f>VLOOKUP(AT31,'Podpůrná data'!$J$195:$K$206,2)</f>
        <v>duben</v>
      </c>
      <c r="AU33" s="17" t="str">
        <f>VLOOKUP(AU31,'Podpůrná data'!$J$195:$K$206,2)</f>
        <v>květen</v>
      </c>
      <c r="AV33" s="17" t="str">
        <f>VLOOKUP(AV31,'Podpůrná data'!$J$195:$K$206,2)</f>
        <v>červen</v>
      </c>
      <c r="AW33" s="17" t="str">
        <f>VLOOKUP(AW31,'Podpůrná data'!$J$195:$K$206,2)</f>
        <v>červenec</v>
      </c>
      <c r="AX33" s="17" t="str">
        <f>VLOOKUP(AX31,'Podpůrná data'!$J$195:$K$206,2)</f>
        <v>srpen</v>
      </c>
      <c r="AY33" s="17" t="str">
        <f>VLOOKUP(AY31,'Podpůrná data'!$J$195:$K$206,2)</f>
        <v>září</v>
      </c>
      <c r="AZ33" s="17" t="str">
        <f>VLOOKUP(AZ31,'Podpůrná data'!$J$195:$K$206,2)</f>
        <v>říjen</v>
      </c>
      <c r="BA33" s="17" t="str">
        <f>VLOOKUP(BA31,'Podpůrná data'!$J$195:$K$206,2)</f>
        <v>listopad</v>
      </c>
      <c r="BB33" s="17" t="str">
        <f>VLOOKUP(BB31,'Podpůrná data'!$J$195:$K$206,2)</f>
        <v>prosinec</v>
      </c>
      <c r="BC33" s="549">
        <f>SUM(S38:BB38)</f>
        <v>0</v>
      </c>
      <c r="BD33" s="544">
        <f>SUM(S39:BB39)</f>
        <v>0</v>
      </c>
      <c r="BH33" s="104" t="s">
        <v>389</v>
      </c>
      <c r="BI33" s="104" t="s">
        <v>391</v>
      </c>
      <c r="BJ33" s="104" t="s">
        <v>392</v>
      </c>
      <c r="BK33" s="104" t="s">
        <v>393</v>
      </c>
      <c r="BL33" s="104" t="s">
        <v>394</v>
      </c>
      <c r="BM33" s="104" t="s">
        <v>395</v>
      </c>
      <c r="BN33" s="104" t="s">
        <v>396</v>
      </c>
      <c r="BO33" s="104" t="s">
        <v>397</v>
      </c>
      <c r="BP33" s="104" t="s">
        <v>398</v>
      </c>
      <c r="BQ33" s="104" t="s">
        <v>399</v>
      </c>
      <c r="BR33" s="104" t="s">
        <v>400</v>
      </c>
      <c r="BS33" s="104" t="s">
        <v>401</v>
      </c>
    </row>
    <row r="34" spans="1:71" s="51" customFormat="1" ht="16.399999999999999" customHeight="1" thickBot="1" x14ac:dyDescent="0.4">
      <c r="A34" s="346"/>
      <c r="B34" s="433"/>
      <c r="C34" s="504"/>
      <c r="D34" s="504"/>
      <c r="E34" s="515"/>
      <c r="F34" s="515"/>
      <c r="G34" s="515"/>
      <c r="H34" s="515"/>
      <c r="I34" s="515"/>
      <c r="J34" s="512"/>
      <c r="K34" s="199"/>
      <c r="L34" s="199"/>
      <c r="M34" s="199"/>
      <c r="N34" s="199"/>
      <c r="O34" s="199"/>
      <c r="P34" s="496"/>
      <c r="Q34" s="485"/>
      <c r="R34" s="492"/>
      <c r="S34" s="229">
        <f>YEAR(Úvod!$F$12)</f>
        <v>1900</v>
      </c>
      <c r="T34" s="229">
        <f t="shared" ref="T34" si="78">IF(T31=1,S34+1,S34)</f>
        <v>1900</v>
      </c>
      <c r="U34" s="229">
        <f t="shared" ref="U34" si="79">IF(U31=1,T34+1,T34)</f>
        <v>1900</v>
      </c>
      <c r="V34" s="229">
        <f t="shared" ref="V34" si="80">IF(V31=1,U34+1,U34)</f>
        <v>1900</v>
      </c>
      <c r="W34" s="229">
        <f t="shared" ref="W34" si="81">IF(W31=1,V34+1,V34)</f>
        <v>1900</v>
      </c>
      <c r="X34" s="229">
        <f t="shared" ref="X34" si="82">IF(X31=1,W34+1,W34)</f>
        <v>1900</v>
      </c>
      <c r="Y34" s="229">
        <f t="shared" ref="Y34" si="83">IF(Y31=1,X34+1,X34)</f>
        <v>1900</v>
      </c>
      <c r="Z34" s="229">
        <f t="shared" ref="Z34" si="84">IF(Z31=1,Y34+1,Y34)</f>
        <v>1900</v>
      </c>
      <c r="AA34" s="229">
        <f t="shared" ref="AA34" si="85">IF(AA31=1,Z34+1,Z34)</f>
        <v>1900</v>
      </c>
      <c r="AB34" s="229">
        <f t="shared" ref="AB34" si="86">IF(AB31=1,AA34+1,AA34)</f>
        <v>1900</v>
      </c>
      <c r="AC34" s="229">
        <f t="shared" ref="AC34" si="87">IF(AC31=1,AB34+1,AB34)</f>
        <v>1900</v>
      </c>
      <c r="AD34" s="229">
        <f t="shared" ref="AD34" si="88">IF(AD31=1,AC34+1,AC34)</f>
        <v>1900</v>
      </c>
      <c r="AE34" s="229">
        <f t="shared" ref="AE34" si="89">IF(AE31=1,AD34+1,AD34)</f>
        <v>1901</v>
      </c>
      <c r="AF34" s="229">
        <f t="shared" ref="AF34" si="90">IF(AF31=1,AE34+1,AE34)</f>
        <v>1901</v>
      </c>
      <c r="AG34" s="229">
        <f t="shared" ref="AG34" si="91">IF(AG31=1,AF34+1,AF34)</f>
        <v>1901</v>
      </c>
      <c r="AH34" s="229">
        <f t="shared" ref="AH34" si="92">IF(AH31=1,AG34+1,AG34)</f>
        <v>1901</v>
      </c>
      <c r="AI34" s="229">
        <f t="shared" ref="AI34" si="93">IF(AI31=1,AH34+1,AH34)</f>
        <v>1901</v>
      </c>
      <c r="AJ34" s="229">
        <f t="shared" ref="AJ34" si="94">IF(AJ31=1,AI34+1,AI34)</f>
        <v>1901</v>
      </c>
      <c r="AK34" s="229">
        <f t="shared" ref="AK34" si="95">IF(AK31=1,AJ34+1,AJ34)</f>
        <v>1901</v>
      </c>
      <c r="AL34" s="229">
        <f t="shared" ref="AL34" si="96">IF(AL31=1,AK34+1,AK34)</f>
        <v>1901</v>
      </c>
      <c r="AM34" s="229">
        <f t="shared" ref="AM34" si="97">IF(AM31=1,AL34+1,AL34)</f>
        <v>1901</v>
      </c>
      <c r="AN34" s="229">
        <f t="shared" ref="AN34" si="98">IF(AN31=1,AM34+1,AM34)</f>
        <v>1901</v>
      </c>
      <c r="AO34" s="229">
        <f t="shared" ref="AO34" si="99">IF(AO31=1,AN34+1,AN34)</f>
        <v>1901</v>
      </c>
      <c r="AP34" s="229">
        <f t="shared" ref="AP34" si="100">IF(AP31=1,AO34+1,AO34)</f>
        <v>1901</v>
      </c>
      <c r="AQ34" s="229">
        <f t="shared" ref="AQ34" si="101">IF(AQ31=1,AP34+1,AP34)</f>
        <v>1902</v>
      </c>
      <c r="AR34" s="229">
        <f t="shared" ref="AR34" si="102">IF(AR31=1,AQ34+1,AQ34)</f>
        <v>1902</v>
      </c>
      <c r="AS34" s="229">
        <f t="shared" ref="AS34" si="103">IF(AS31=1,AR34+1,AR34)</f>
        <v>1902</v>
      </c>
      <c r="AT34" s="229">
        <f t="shared" ref="AT34" si="104">IF(AT31=1,AS34+1,AS34)</f>
        <v>1902</v>
      </c>
      <c r="AU34" s="229">
        <f t="shared" ref="AU34" si="105">IF(AU31=1,AT34+1,AT34)</f>
        <v>1902</v>
      </c>
      <c r="AV34" s="229">
        <f t="shared" ref="AV34" si="106">IF(AV31=1,AU34+1,AU34)</f>
        <v>1902</v>
      </c>
      <c r="AW34" s="229">
        <f t="shared" ref="AW34" si="107">IF(AW31=1,AV34+1,AV34)</f>
        <v>1902</v>
      </c>
      <c r="AX34" s="229">
        <f t="shared" ref="AX34" si="108">IF(AX31=1,AW34+1,AW34)</f>
        <v>1902</v>
      </c>
      <c r="AY34" s="229">
        <f t="shared" ref="AY34" si="109">IF(AY31=1,AX34+1,AX34)</f>
        <v>1902</v>
      </c>
      <c r="AZ34" s="229">
        <f t="shared" ref="AZ34" si="110">IF(AZ31=1,AY34+1,AY34)</f>
        <v>1902</v>
      </c>
      <c r="BA34" s="229">
        <f t="shared" ref="BA34" si="111">IF(BA31=1,AZ34+1,AZ34)</f>
        <v>1902</v>
      </c>
      <c r="BB34" s="229">
        <f t="shared" ref="BB34" si="112">IF(BB31=1,BA34+1,BA34)</f>
        <v>1902</v>
      </c>
      <c r="BC34" s="549"/>
      <c r="BD34" s="544"/>
    </row>
    <row r="35" spans="1:71" s="51" customFormat="1" ht="22" customHeight="1" x14ac:dyDescent="0.35">
      <c r="A35" s="346"/>
      <c r="B35" s="435"/>
      <c r="C35" s="505"/>
      <c r="D35" s="505"/>
      <c r="E35" s="515"/>
      <c r="F35" s="515"/>
      <c r="G35" s="515"/>
      <c r="H35" s="515"/>
      <c r="I35" s="521"/>
      <c r="J35" s="513"/>
      <c r="K35" s="199"/>
      <c r="L35" s="199"/>
      <c r="M35" s="199"/>
      <c r="N35" s="199"/>
      <c r="O35" s="199"/>
      <c r="P35" s="552" t="str">
        <f>IF(J36="","",IF(P17="","",P17))</f>
        <v/>
      </c>
      <c r="Q35" s="475" t="str">
        <f>IF(P35="","",IF(Q17="","",Q17))</f>
        <v/>
      </c>
      <c r="R35" s="219" t="s">
        <v>390</v>
      </c>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549"/>
      <c r="BD35" s="544"/>
    </row>
    <row r="36" spans="1:71" s="51" customFormat="1" ht="23.5" customHeight="1" x14ac:dyDescent="0.35">
      <c r="A36" s="50"/>
      <c r="B36" s="65"/>
      <c r="C36" s="499"/>
      <c r="D36" s="499"/>
      <c r="E36" s="538"/>
      <c r="F36" s="538"/>
      <c r="G36" s="538"/>
      <c r="H36" s="109" t="str">
        <f>IF(E36="","",'Podpůrná data'!$I$4)</f>
        <v/>
      </c>
      <c r="I36" s="109" t="str">
        <f>H36</f>
        <v/>
      </c>
      <c r="J36" s="155">
        <f>IF(E36="",0,E36*H36)</f>
        <v>0</v>
      </c>
      <c r="K36" s="347"/>
      <c r="L36" s="201"/>
      <c r="M36" s="201"/>
      <c r="N36" s="201"/>
      <c r="O36" s="201"/>
      <c r="P36" s="553"/>
      <c r="Q36" s="476"/>
      <c r="R36" s="157" t="s">
        <v>344</v>
      </c>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549"/>
      <c r="BD36" s="544"/>
    </row>
    <row r="37" spans="1:71" s="51" customFormat="1" ht="41.5" hidden="1" customHeight="1" x14ac:dyDescent="0.35">
      <c r="A37" s="50"/>
      <c r="B37" s="67"/>
      <c r="C37" s="33"/>
      <c r="D37" s="33"/>
      <c r="E37" s="33"/>
      <c r="F37" s="33"/>
      <c r="G37" s="33"/>
      <c r="H37" s="33"/>
      <c r="I37" s="33"/>
      <c r="J37" s="19"/>
      <c r="K37" s="199"/>
      <c r="L37" s="199"/>
      <c r="M37" s="199"/>
      <c r="N37" s="199"/>
      <c r="O37" s="199"/>
      <c r="Q37" s="216"/>
      <c r="R37" s="165" t="s">
        <v>345</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549"/>
      <c r="BD37" s="544"/>
    </row>
    <row r="38" spans="1:71" s="51" customFormat="1" ht="29" x14ac:dyDescent="0.35">
      <c r="A38" s="50"/>
      <c r="B38" s="67"/>
      <c r="C38" s="33"/>
      <c r="D38" s="33"/>
      <c r="E38" s="33"/>
      <c r="F38" s="33"/>
      <c r="G38" s="33"/>
      <c r="H38" s="33"/>
      <c r="I38" s="33"/>
      <c r="J38" s="19"/>
      <c r="K38" s="199"/>
      <c r="L38" s="199"/>
      <c r="M38" s="199"/>
      <c r="N38" s="199"/>
      <c r="O38" s="199"/>
      <c r="Q38" s="216"/>
      <c r="R38" s="157" t="s">
        <v>309</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549"/>
      <c r="BD38" s="544"/>
    </row>
    <row r="39" spans="1:71" s="51" customFormat="1" ht="25.4" customHeight="1" thickBot="1" x14ac:dyDescent="0.4">
      <c r="A39" s="50"/>
      <c r="B39" s="68"/>
      <c r="C39" s="23"/>
      <c r="D39" s="23"/>
      <c r="E39" s="23"/>
      <c r="F39" s="23"/>
      <c r="G39" s="23"/>
      <c r="H39" s="23"/>
      <c r="I39" s="23"/>
      <c r="J39" s="24"/>
      <c r="K39" s="199"/>
      <c r="L39" s="199"/>
      <c r="M39" s="199"/>
      <c r="N39" s="199"/>
      <c r="O39" s="199"/>
      <c r="Q39" s="216"/>
      <c r="R39" s="166" t="s">
        <v>104</v>
      </c>
      <c r="S39" s="26">
        <f t="shared" ref="S39:BB39" si="115">IF(S38&gt;0,S38*$H$36,0)</f>
        <v>0</v>
      </c>
      <c r="T39" s="26">
        <f t="shared" si="115"/>
        <v>0</v>
      </c>
      <c r="U39" s="26">
        <f t="shared" si="115"/>
        <v>0</v>
      </c>
      <c r="V39" s="26">
        <f t="shared" si="115"/>
        <v>0</v>
      </c>
      <c r="W39" s="26">
        <f t="shared" si="115"/>
        <v>0</v>
      </c>
      <c r="X39" s="26">
        <f t="shared" si="115"/>
        <v>0</v>
      </c>
      <c r="Y39" s="26">
        <f t="shared" si="115"/>
        <v>0</v>
      </c>
      <c r="Z39" s="26">
        <f t="shared" si="115"/>
        <v>0</v>
      </c>
      <c r="AA39" s="26">
        <f t="shared" si="115"/>
        <v>0</v>
      </c>
      <c r="AB39" s="26">
        <f t="shared" si="115"/>
        <v>0</v>
      </c>
      <c r="AC39" s="26">
        <f t="shared" si="115"/>
        <v>0</v>
      </c>
      <c r="AD39" s="26">
        <f t="shared" si="115"/>
        <v>0</v>
      </c>
      <c r="AE39" s="26">
        <f t="shared" si="115"/>
        <v>0</v>
      </c>
      <c r="AF39" s="26">
        <f t="shared" si="115"/>
        <v>0</v>
      </c>
      <c r="AG39" s="26">
        <f t="shared" si="115"/>
        <v>0</v>
      </c>
      <c r="AH39" s="26">
        <f t="shared" si="115"/>
        <v>0</v>
      </c>
      <c r="AI39" s="26">
        <f t="shared" si="115"/>
        <v>0</v>
      </c>
      <c r="AJ39" s="26">
        <f t="shared" si="115"/>
        <v>0</v>
      </c>
      <c r="AK39" s="26">
        <f t="shared" si="115"/>
        <v>0</v>
      </c>
      <c r="AL39" s="26">
        <f t="shared" si="115"/>
        <v>0</v>
      </c>
      <c r="AM39" s="26">
        <f t="shared" si="115"/>
        <v>0</v>
      </c>
      <c r="AN39" s="26">
        <f t="shared" si="115"/>
        <v>0</v>
      </c>
      <c r="AO39" s="26">
        <f t="shared" si="115"/>
        <v>0</v>
      </c>
      <c r="AP39" s="26">
        <f t="shared" si="115"/>
        <v>0</v>
      </c>
      <c r="AQ39" s="26">
        <f t="shared" si="115"/>
        <v>0</v>
      </c>
      <c r="AR39" s="26">
        <f t="shared" si="115"/>
        <v>0</v>
      </c>
      <c r="AS39" s="26">
        <f t="shared" si="115"/>
        <v>0</v>
      </c>
      <c r="AT39" s="26">
        <f t="shared" si="115"/>
        <v>0</v>
      </c>
      <c r="AU39" s="26">
        <f t="shared" si="115"/>
        <v>0</v>
      </c>
      <c r="AV39" s="26">
        <f t="shared" si="115"/>
        <v>0</v>
      </c>
      <c r="AW39" s="26">
        <f t="shared" si="115"/>
        <v>0</v>
      </c>
      <c r="AX39" s="26">
        <f t="shared" si="115"/>
        <v>0</v>
      </c>
      <c r="AY39" s="26">
        <f t="shared" si="115"/>
        <v>0</v>
      </c>
      <c r="AZ39" s="26">
        <f t="shared" si="115"/>
        <v>0</v>
      </c>
      <c r="BA39" s="26">
        <f t="shared" si="115"/>
        <v>0</v>
      </c>
      <c r="BB39" s="26">
        <f t="shared" si="115"/>
        <v>0</v>
      </c>
      <c r="BC39" s="550"/>
      <c r="BD39" s="545"/>
      <c r="BH39" s="103">
        <f>SUMIFS($S39:$BB39,$S35:$BB35,"1. SO")</f>
        <v>0</v>
      </c>
      <c r="BI39" s="103">
        <f>SUMIFS($S39:$BB39,$S35:$BB35,"2. SO")</f>
        <v>0</v>
      </c>
      <c r="BJ39" s="103">
        <f>SUMIFS($S39:$BB39,$S35:$BB35,"3. SO")</f>
        <v>0</v>
      </c>
      <c r="BK39" s="103">
        <f>SUMIFS($S39:$BB39,$S35:$BB35,"4. SO")</f>
        <v>0</v>
      </c>
      <c r="BL39" s="103">
        <f>SUMIFS($S39:$BB39,$S35:$BB35,"5. SO")</f>
        <v>0</v>
      </c>
      <c r="BM39" s="103">
        <f>SUMIFS($S39:$BB39,$S35:$BB35,"6. SO")</f>
        <v>0</v>
      </c>
      <c r="BN39" s="103">
        <f>SUMIFS($S39:$BB39,$S35:$BB35,"7. SO")</f>
        <v>0</v>
      </c>
      <c r="BO39" s="103">
        <f>SUMIFS($S39:$BB39,$S35:$BB35,"8. SO")</f>
        <v>0</v>
      </c>
      <c r="BP39" s="103">
        <f>SUMIFS($S39:$BB39,$S35:$BB35,"9. SO")</f>
        <v>0</v>
      </c>
      <c r="BQ39" s="103">
        <f>SUMIFS($S39:$BB39,$S35:$BB35,"10. SO")</f>
        <v>0</v>
      </c>
      <c r="BR39" s="103">
        <f>SUMIFS($S39:$BB39,$S35:$BB35,"11. SO")</f>
        <v>0</v>
      </c>
      <c r="BS39" s="103">
        <f>SUMIFS($S39:$BB39,$S35:$BB35,"12. SO")</f>
        <v>0</v>
      </c>
    </row>
    <row r="40" spans="1:71" ht="15" thickBot="1" x14ac:dyDescent="0.4">
      <c r="O40" s="199"/>
      <c r="BF40" s="51"/>
      <c r="BG40" s="51"/>
    </row>
    <row r="41" spans="1:71" s="51" customFormat="1" ht="54" customHeight="1" thickBot="1" x14ac:dyDescent="0.4">
      <c r="A41" s="345"/>
      <c r="B41" s="431" t="s">
        <v>306</v>
      </c>
      <c r="C41" s="524"/>
      <c r="D41" s="524"/>
      <c r="E41" s="514" t="s">
        <v>157</v>
      </c>
      <c r="F41" s="514"/>
      <c r="G41" s="158" t="s">
        <v>342</v>
      </c>
      <c r="H41" s="514" t="s">
        <v>152</v>
      </c>
      <c r="I41" s="514"/>
      <c r="J41" s="124" t="s">
        <v>0</v>
      </c>
      <c r="K41" s="7"/>
      <c r="L41" s="502" t="s">
        <v>78</v>
      </c>
      <c r="M41" s="503"/>
      <c r="O41" s="199"/>
      <c r="P41" s="495" t="s">
        <v>324</v>
      </c>
      <c r="Q41" s="484" t="s">
        <v>352</v>
      </c>
      <c r="R41" s="213" t="s">
        <v>87</v>
      </c>
      <c r="S41" s="36" t="s">
        <v>1</v>
      </c>
      <c r="T41" s="36" t="s">
        <v>2</v>
      </c>
      <c r="U41" s="36" t="s">
        <v>3</v>
      </c>
      <c r="V41" s="36" t="s">
        <v>4</v>
      </c>
      <c r="W41" s="36" t="s">
        <v>5</v>
      </c>
      <c r="X41" s="36" t="s">
        <v>6</v>
      </c>
      <c r="Y41" s="36" t="s">
        <v>7</v>
      </c>
      <c r="Z41" s="36" t="s">
        <v>8</v>
      </c>
      <c r="AA41" s="36" t="s">
        <v>9</v>
      </c>
      <c r="AB41" s="36" t="s">
        <v>10</v>
      </c>
      <c r="AC41" s="36" t="s">
        <v>11</v>
      </c>
      <c r="AD41" s="36" t="s">
        <v>12</v>
      </c>
      <c r="AE41" s="36" t="s">
        <v>13</v>
      </c>
      <c r="AF41" s="36" t="s">
        <v>14</v>
      </c>
      <c r="AG41" s="36" t="s">
        <v>15</v>
      </c>
      <c r="AH41" s="36" t="s">
        <v>16</v>
      </c>
      <c r="AI41" s="36" t="s">
        <v>17</v>
      </c>
      <c r="AJ41" s="36" t="s">
        <v>18</v>
      </c>
      <c r="AK41" s="36" t="s">
        <v>19</v>
      </c>
      <c r="AL41" s="36" t="s">
        <v>20</v>
      </c>
      <c r="AM41" s="36" t="s">
        <v>21</v>
      </c>
      <c r="AN41" s="36" t="s">
        <v>22</v>
      </c>
      <c r="AO41" s="36" t="s">
        <v>23</v>
      </c>
      <c r="AP41" s="36" t="s">
        <v>24</v>
      </c>
      <c r="AQ41" s="36" t="s">
        <v>25</v>
      </c>
      <c r="AR41" s="36" t="s">
        <v>26</v>
      </c>
      <c r="AS41" s="36" t="s">
        <v>27</v>
      </c>
      <c r="AT41" s="36" t="s">
        <v>28</v>
      </c>
      <c r="AU41" s="36" t="s">
        <v>29</v>
      </c>
      <c r="AV41" s="36" t="s">
        <v>30</v>
      </c>
      <c r="AW41" s="36" t="s">
        <v>31</v>
      </c>
      <c r="AX41" s="36" t="s">
        <v>32</v>
      </c>
      <c r="AY41" s="36" t="s">
        <v>33</v>
      </c>
      <c r="AZ41" s="36" t="s">
        <v>34</v>
      </c>
      <c r="BA41" s="36" t="s">
        <v>35</v>
      </c>
      <c r="BB41" s="36" t="s">
        <v>36</v>
      </c>
      <c r="BC41" s="72" t="s">
        <v>162</v>
      </c>
      <c r="BD41" s="73" t="s">
        <v>114</v>
      </c>
      <c r="BE41" s="233" t="s">
        <v>405</v>
      </c>
      <c r="BH41" s="482" t="s">
        <v>166</v>
      </c>
      <c r="BI41" s="483"/>
      <c r="BJ41" s="483"/>
      <c r="BK41" s="483"/>
      <c r="BL41" s="483"/>
      <c r="BM41" s="483"/>
      <c r="BN41" s="483"/>
      <c r="BO41" s="483"/>
      <c r="BP41" s="483"/>
      <c r="BQ41" s="483"/>
      <c r="BR41" s="483"/>
      <c r="BS41" s="483"/>
    </row>
    <row r="42" spans="1:71" s="51" customFormat="1" ht="21" hidden="1" customHeight="1" thickBot="1" x14ac:dyDescent="0.4">
      <c r="A42" s="346"/>
      <c r="B42" s="433"/>
      <c r="C42" s="504"/>
      <c r="D42" s="504"/>
      <c r="E42" s="515" t="s">
        <v>146</v>
      </c>
      <c r="F42" s="515"/>
      <c r="G42" s="167"/>
      <c r="H42" s="515" t="s">
        <v>323</v>
      </c>
      <c r="I42" s="515"/>
      <c r="J42" s="512" t="s">
        <v>76</v>
      </c>
      <c r="K42" s="7"/>
      <c r="L42" s="508">
        <v>204032</v>
      </c>
      <c r="M42" s="528"/>
      <c r="O42" s="199"/>
      <c r="P42" s="496"/>
      <c r="Q42" s="485"/>
      <c r="R42" s="217"/>
      <c r="S42" s="28">
        <f>MONTH(Úvod!$F$12)</f>
        <v>1</v>
      </c>
      <c r="T42" s="29">
        <f t="shared" ref="T42:AA42" si="116">IF(S42=12,1,S42+1)</f>
        <v>2</v>
      </c>
      <c r="U42" s="29">
        <f t="shared" si="116"/>
        <v>3</v>
      </c>
      <c r="V42" s="30">
        <f t="shared" si="116"/>
        <v>4</v>
      </c>
      <c r="W42" s="30">
        <f t="shared" si="116"/>
        <v>5</v>
      </c>
      <c r="X42" s="30">
        <f t="shared" si="116"/>
        <v>6</v>
      </c>
      <c r="Y42" s="30">
        <f t="shared" si="116"/>
        <v>7</v>
      </c>
      <c r="Z42" s="30">
        <f t="shared" si="116"/>
        <v>8</v>
      </c>
      <c r="AA42" s="30">
        <f t="shared" si="116"/>
        <v>9</v>
      </c>
      <c r="AB42" s="30">
        <f>IF(AA42=12,1,AA42+1)</f>
        <v>10</v>
      </c>
      <c r="AC42" s="30">
        <f t="shared" ref="AC42:AJ42" si="117">IF(AB42=12,1,AB42+1)</f>
        <v>11</v>
      </c>
      <c r="AD42" s="30">
        <f t="shared" si="117"/>
        <v>12</v>
      </c>
      <c r="AE42" s="30">
        <f t="shared" si="117"/>
        <v>1</v>
      </c>
      <c r="AF42" s="30">
        <f t="shared" si="117"/>
        <v>2</v>
      </c>
      <c r="AG42" s="30">
        <f t="shared" si="117"/>
        <v>3</v>
      </c>
      <c r="AH42" s="30">
        <f t="shared" si="117"/>
        <v>4</v>
      </c>
      <c r="AI42" s="30">
        <f t="shared" si="117"/>
        <v>5</v>
      </c>
      <c r="AJ42" s="30">
        <f t="shared" si="117"/>
        <v>6</v>
      </c>
      <c r="AK42" s="30">
        <f>IF(AJ42=12,1,AJ42+1)</f>
        <v>7</v>
      </c>
      <c r="AL42" s="30">
        <f t="shared" ref="AL42:BB42" si="118">IF(AK42=12,1,AK42+1)</f>
        <v>8</v>
      </c>
      <c r="AM42" s="30">
        <f t="shared" si="118"/>
        <v>9</v>
      </c>
      <c r="AN42" s="30">
        <f t="shared" si="118"/>
        <v>10</v>
      </c>
      <c r="AO42" s="30">
        <f t="shared" si="118"/>
        <v>11</v>
      </c>
      <c r="AP42" s="30">
        <f t="shared" si="118"/>
        <v>12</v>
      </c>
      <c r="AQ42" s="30">
        <f t="shared" si="118"/>
        <v>1</v>
      </c>
      <c r="AR42" s="30">
        <f t="shared" si="118"/>
        <v>2</v>
      </c>
      <c r="AS42" s="30">
        <f t="shared" si="118"/>
        <v>3</v>
      </c>
      <c r="AT42" s="30">
        <f t="shared" si="118"/>
        <v>4</v>
      </c>
      <c r="AU42" s="30">
        <f t="shared" si="118"/>
        <v>5</v>
      </c>
      <c r="AV42" s="30">
        <f t="shared" si="118"/>
        <v>6</v>
      </c>
      <c r="AW42" s="30">
        <f t="shared" si="118"/>
        <v>7</v>
      </c>
      <c r="AX42" s="30">
        <f t="shared" si="118"/>
        <v>8</v>
      </c>
      <c r="AY42" s="30">
        <f t="shared" si="118"/>
        <v>9</v>
      </c>
      <c r="AZ42" s="30">
        <f t="shared" si="118"/>
        <v>10</v>
      </c>
      <c r="BA42" s="30">
        <f t="shared" si="118"/>
        <v>11</v>
      </c>
      <c r="BB42" s="30">
        <f t="shared" si="118"/>
        <v>12</v>
      </c>
      <c r="BC42" s="34"/>
      <c r="BD42" s="31"/>
      <c r="BE42" s="31"/>
    </row>
    <row r="43" spans="1:71" s="51" customFormat="1" ht="18" hidden="1" customHeight="1" x14ac:dyDescent="0.35">
      <c r="A43" s="346"/>
      <c r="B43" s="433"/>
      <c r="C43" s="504"/>
      <c r="D43" s="504"/>
      <c r="E43" s="515"/>
      <c r="F43" s="515"/>
      <c r="G43" s="167"/>
      <c r="H43" s="515"/>
      <c r="I43" s="515"/>
      <c r="J43" s="512"/>
      <c r="K43" s="7"/>
      <c r="L43" s="561"/>
      <c r="M43" s="528"/>
      <c r="O43" s="199"/>
      <c r="P43" s="496"/>
      <c r="Q43" s="485"/>
      <c r="R43" s="218"/>
      <c r="S43" s="16">
        <f t="shared" ref="S43:BB43" si="119">VALUE(_xlfn.CONCAT(S42,".",S45))</f>
        <v>1</v>
      </c>
      <c r="T43" s="27">
        <f t="shared" si="119"/>
        <v>32</v>
      </c>
      <c r="U43" s="27">
        <f t="shared" si="119"/>
        <v>61</v>
      </c>
      <c r="V43" s="27">
        <f t="shared" si="119"/>
        <v>92</v>
      </c>
      <c r="W43" s="27">
        <f t="shared" si="119"/>
        <v>122</v>
      </c>
      <c r="X43" s="27">
        <f t="shared" si="119"/>
        <v>153</v>
      </c>
      <c r="Y43" s="27">
        <f t="shared" si="119"/>
        <v>183</v>
      </c>
      <c r="Z43" s="27">
        <f t="shared" si="119"/>
        <v>214</v>
      </c>
      <c r="AA43" s="27">
        <f t="shared" si="119"/>
        <v>245</v>
      </c>
      <c r="AB43" s="27">
        <f t="shared" si="119"/>
        <v>275</v>
      </c>
      <c r="AC43" s="27">
        <f t="shared" si="119"/>
        <v>306</v>
      </c>
      <c r="AD43" s="27">
        <f t="shared" si="119"/>
        <v>336</v>
      </c>
      <c r="AE43" s="27">
        <f t="shared" si="119"/>
        <v>367</v>
      </c>
      <c r="AF43" s="27">
        <f t="shared" si="119"/>
        <v>398</v>
      </c>
      <c r="AG43" s="27">
        <f t="shared" si="119"/>
        <v>426</v>
      </c>
      <c r="AH43" s="27">
        <f t="shared" si="119"/>
        <v>457</v>
      </c>
      <c r="AI43" s="27">
        <f t="shared" si="119"/>
        <v>487</v>
      </c>
      <c r="AJ43" s="27">
        <f t="shared" si="119"/>
        <v>518</v>
      </c>
      <c r="AK43" s="27">
        <f t="shared" si="119"/>
        <v>548</v>
      </c>
      <c r="AL43" s="27">
        <f t="shared" si="119"/>
        <v>579</v>
      </c>
      <c r="AM43" s="27">
        <f t="shared" si="119"/>
        <v>610</v>
      </c>
      <c r="AN43" s="27">
        <f t="shared" si="119"/>
        <v>640</v>
      </c>
      <c r="AO43" s="27">
        <f t="shared" si="119"/>
        <v>671</v>
      </c>
      <c r="AP43" s="27">
        <f t="shared" si="119"/>
        <v>701</v>
      </c>
      <c r="AQ43" s="27">
        <f t="shared" si="119"/>
        <v>732</v>
      </c>
      <c r="AR43" s="27">
        <f t="shared" si="119"/>
        <v>763</v>
      </c>
      <c r="AS43" s="27">
        <f t="shared" si="119"/>
        <v>791</v>
      </c>
      <c r="AT43" s="27">
        <f t="shared" si="119"/>
        <v>822</v>
      </c>
      <c r="AU43" s="27">
        <f t="shared" si="119"/>
        <v>852</v>
      </c>
      <c r="AV43" s="27">
        <f t="shared" si="119"/>
        <v>883</v>
      </c>
      <c r="AW43" s="27">
        <f t="shared" si="119"/>
        <v>913</v>
      </c>
      <c r="AX43" s="27">
        <f t="shared" si="119"/>
        <v>944</v>
      </c>
      <c r="AY43" s="27">
        <f t="shared" si="119"/>
        <v>975</v>
      </c>
      <c r="AZ43" s="27">
        <f t="shared" si="119"/>
        <v>1005</v>
      </c>
      <c r="BA43" s="27">
        <f t="shared" si="119"/>
        <v>1036</v>
      </c>
      <c r="BB43" s="27">
        <f t="shared" si="119"/>
        <v>1066</v>
      </c>
      <c r="BC43" s="35"/>
      <c r="BD43" s="32"/>
      <c r="BE43" s="32"/>
    </row>
    <row r="44" spans="1:71" s="51" customFormat="1" ht="18" customHeight="1" x14ac:dyDescent="0.35">
      <c r="A44" s="346"/>
      <c r="B44" s="433"/>
      <c r="C44" s="504"/>
      <c r="D44" s="504"/>
      <c r="E44" s="515"/>
      <c r="F44" s="515"/>
      <c r="G44" s="167"/>
      <c r="H44" s="515"/>
      <c r="I44" s="515"/>
      <c r="J44" s="512"/>
      <c r="K44" s="7"/>
      <c r="L44" s="561"/>
      <c r="M44" s="528"/>
      <c r="O44" s="199"/>
      <c r="P44" s="496"/>
      <c r="Q44" s="485"/>
      <c r="R44" s="218"/>
      <c r="S44" s="17" t="str">
        <f>VLOOKUP(S42,'Podpůrná data'!$J$195:$K$206,2)</f>
        <v>leden</v>
      </c>
      <c r="T44" s="17" t="str">
        <f>VLOOKUP(T42,'Podpůrná data'!$J$195:$K$206,2)</f>
        <v>únor</v>
      </c>
      <c r="U44" s="17" t="str">
        <f>VLOOKUP(U42,'Podpůrná data'!$J$195:$K$206,2)</f>
        <v>březen</v>
      </c>
      <c r="V44" s="17" t="str">
        <f>VLOOKUP(V42,'Podpůrná data'!$J$195:$K$206,2)</f>
        <v>duben</v>
      </c>
      <c r="W44" s="17" t="str">
        <f>VLOOKUP(W42,'Podpůrná data'!$J$195:$K$206,2)</f>
        <v>květen</v>
      </c>
      <c r="X44" s="17" t="str">
        <f>VLOOKUP(X42,'Podpůrná data'!$J$195:$K$206,2)</f>
        <v>červen</v>
      </c>
      <c r="Y44" s="17" t="str">
        <f>VLOOKUP(Y42,'Podpůrná data'!$J$195:$K$206,2)</f>
        <v>červenec</v>
      </c>
      <c r="Z44" s="17" t="str">
        <f>VLOOKUP(Z42,'Podpůrná data'!$J$195:$K$206,2)</f>
        <v>srpen</v>
      </c>
      <c r="AA44" s="17" t="str">
        <f>VLOOKUP(AA42,'Podpůrná data'!$J$195:$K$206,2)</f>
        <v>září</v>
      </c>
      <c r="AB44" s="17" t="str">
        <f>VLOOKUP(AB42,'Podpůrná data'!$J$195:$K$206,2)</f>
        <v>říjen</v>
      </c>
      <c r="AC44" s="17" t="str">
        <f>VLOOKUP(AC42,'Podpůrná data'!$J$195:$K$206,2)</f>
        <v>listopad</v>
      </c>
      <c r="AD44" s="17" t="str">
        <f>VLOOKUP(AD42,'Podpůrná data'!$J$195:$K$206,2)</f>
        <v>prosinec</v>
      </c>
      <c r="AE44" s="17" t="str">
        <f>VLOOKUP(AE42,'Podpůrná data'!$J$195:$K$206,2)</f>
        <v>leden</v>
      </c>
      <c r="AF44" s="17" t="str">
        <f>VLOOKUP(AF42,'Podpůrná data'!$J$195:$K$206,2)</f>
        <v>únor</v>
      </c>
      <c r="AG44" s="17" t="str">
        <f>VLOOKUP(AG42,'Podpůrná data'!$J$195:$K$206,2)</f>
        <v>březen</v>
      </c>
      <c r="AH44" s="17" t="str">
        <f>VLOOKUP(AH42,'Podpůrná data'!$J$195:$K$206,2)</f>
        <v>duben</v>
      </c>
      <c r="AI44" s="17" t="str">
        <f>VLOOKUP(AI42,'Podpůrná data'!$J$195:$K$206,2)</f>
        <v>květen</v>
      </c>
      <c r="AJ44" s="17" t="str">
        <f>VLOOKUP(AJ42,'Podpůrná data'!$J$195:$K$206,2)</f>
        <v>červen</v>
      </c>
      <c r="AK44" s="17" t="str">
        <f>VLOOKUP(AK42,'Podpůrná data'!$J$195:$K$206,2)</f>
        <v>červenec</v>
      </c>
      <c r="AL44" s="17" t="str">
        <f>VLOOKUP(AL42,'Podpůrná data'!$J$195:$K$206,2)</f>
        <v>srpen</v>
      </c>
      <c r="AM44" s="17" t="str">
        <f>VLOOKUP(AM42,'Podpůrná data'!$J$195:$K$206,2)</f>
        <v>září</v>
      </c>
      <c r="AN44" s="17" t="str">
        <f>VLOOKUP(AN42,'Podpůrná data'!$J$195:$K$206,2)</f>
        <v>říjen</v>
      </c>
      <c r="AO44" s="17" t="str">
        <f>VLOOKUP(AO42,'Podpůrná data'!$J$195:$K$206,2)</f>
        <v>listopad</v>
      </c>
      <c r="AP44" s="17" t="str">
        <f>VLOOKUP(AP42,'Podpůrná data'!$J$195:$K$206,2)</f>
        <v>prosinec</v>
      </c>
      <c r="AQ44" s="17" t="str">
        <f>VLOOKUP(AQ42,'Podpůrná data'!$J$195:$K$206,2)</f>
        <v>leden</v>
      </c>
      <c r="AR44" s="17" t="str">
        <f>VLOOKUP(AR42,'Podpůrná data'!$J$195:$K$206,2)</f>
        <v>únor</v>
      </c>
      <c r="AS44" s="17" t="str">
        <f>VLOOKUP(AS42,'Podpůrná data'!$J$195:$K$206,2)</f>
        <v>březen</v>
      </c>
      <c r="AT44" s="17" t="str">
        <f>VLOOKUP(AT42,'Podpůrná data'!$J$195:$K$206,2)</f>
        <v>duben</v>
      </c>
      <c r="AU44" s="17" t="str">
        <f>VLOOKUP(AU42,'Podpůrná data'!$J$195:$K$206,2)</f>
        <v>květen</v>
      </c>
      <c r="AV44" s="17" t="str">
        <f>VLOOKUP(AV42,'Podpůrná data'!$J$195:$K$206,2)</f>
        <v>červen</v>
      </c>
      <c r="AW44" s="17" t="str">
        <f>VLOOKUP(AW42,'Podpůrná data'!$J$195:$K$206,2)</f>
        <v>červenec</v>
      </c>
      <c r="AX44" s="17" t="str">
        <f>VLOOKUP(AX42,'Podpůrná data'!$J$195:$K$206,2)</f>
        <v>srpen</v>
      </c>
      <c r="AY44" s="17" t="str">
        <f>VLOOKUP(AY42,'Podpůrná data'!$J$195:$K$206,2)</f>
        <v>září</v>
      </c>
      <c r="AZ44" s="17" t="str">
        <f>VLOOKUP(AZ42,'Podpůrná data'!$J$195:$K$206,2)</f>
        <v>říjen</v>
      </c>
      <c r="BA44" s="17" t="str">
        <f>VLOOKUP(BA42,'Podpůrná data'!$J$195:$K$206,2)</f>
        <v>listopad</v>
      </c>
      <c r="BB44" s="17" t="str">
        <f>VLOOKUP(BB42,'Podpůrná data'!$J$195:$K$206,2)</f>
        <v>prosinec</v>
      </c>
      <c r="BC44" s="350"/>
      <c r="BD44" s="348"/>
      <c r="BH44" s="104" t="s">
        <v>389</v>
      </c>
      <c r="BI44" s="104" t="s">
        <v>391</v>
      </c>
      <c r="BJ44" s="104" t="s">
        <v>392</v>
      </c>
      <c r="BK44" s="104" t="s">
        <v>393</v>
      </c>
      <c r="BL44" s="104" t="s">
        <v>394</v>
      </c>
      <c r="BM44" s="104" t="s">
        <v>395</v>
      </c>
      <c r="BN44" s="104" t="s">
        <v>396</v>
      </c>
      <c r="BO44" s="104" t="s">
        <v>397</v>
      </c>
      <c r="BP44" s="104" t="s">
        <v>398</v>
      </c>
      <c r="BQ44" s="104" t="s">
        <v>399</v>
      </c>
      <c r="BR44" s="104" t="s">
        <v>400</v>
      </c>
      <c r="BS44" s="104" t="s">
        <v>401</v>
      </c>
    </row>
    <row r="45" spans="1:71" s="51" customFormat="1" ht="16.399999999999999" customHeight="1" thickBot="1" x14ac:dyDescent="0.4">
      <c r="A45" s="346"/>
      <c r="B45" s="433"/>
      <c r="C45" s="504"/>
      <c r="D45" s="504"/>
      <c r="E45" s="515"/>
      <c r="F45" s="515"/>
      <c r="G45" s="167"/>
      <c r="H45" s="515"/>
      <c r="I45" s="515"/>
      <c r="J45" s="512"/>
      <c r="K45" s="7"/>
      <c r="L45" s="561"/>
      <c r="M45" s="528"/>
      <c r="O45" s="199"/>
      <c r="P45" s="496"/>
      <c r="Q45" s="485"/>
      <c r="R45" s="218"/>
      <c r="S45" s="229">
        <f>YEAR(Úvod!$F$12)</f>
        <v>1900</v>
      </c>
      <c r="T45" s="229">
        <f t="shared" ref="T45:BB45" si="120">IF(T42=1,S45+1,S45)</f>
        <v>1900</v>
      </c>
      <c r="U45" s="229">
        <f t="shared" si="120"/>
        <v>1900</v>
      </c>
      <c r="V45" s="229">
        <f t="shared" si="120"/>
        <v>1900</v>
      </c>
      <c r="W45" s="229">
        <f t="shared" si="120"/>
        <v>1900</v>
      </c>
      <c r="X45" s="229">
        <f t="shared" si="120"/>
        <v>1900</v>
      </c>
      <c r="Y45" s="229">
        <f t="shared" si="120"/>
        <v>1900</v>
      </c>
      <c r="Z45" s="229">
        <f t="shared" si="120"/>
        <v>1900</v>
      </c>
      <c r="AA45" s="229">
        <f t="shared" si="120"/>
        <v>1900</v>
      </c>
      <c r="AB45" s="229">
        <f t="shared" si="120"/>
        <v>1900</v>
      </c>
      <c r="AC45" s="229">
        <f t="shared" si="120"/>
        <v>1900</v>
      </c>
      <c r="AD45" s="229">
        <f t="shared" si="120"/>
        <v>1900</v>
      </c>
      <c r="AE45" s="229">
        <f t="shared" si="120"/>
        <v>1901</v>
      </c>
      <c r="AF45" s="229">
        <f t="shared" si="120"/>
        <v>1901</v>
      </c>
      <c r="AG45" s="229">
        <f t="shared" si="120"/>
        <v>1901</v>
      </c>
      <c r="AH45" s="229">
        <f t="shared" si="120"/>
        <v>1901</v>
      </c>
      <c r="AI45" s="229">
        <f t="shared" si="120"/>
        <v>1901</v>
      </c>
      <c r="AJ45" s="229">
        <f t="shared" si="120"/>
        <v>1901</v>
      </c>
      <c r="AK45" s="229">
        <f t="shared" si="120"/>
        <v>1901</v>
      </c>
      <c r="AL45" s="229">
        <f t="shared" si="120"/>
        <v>1901</v>
      </c>
      <c r="AM45" s="229">
        <f t="shared" si="120"/>
        <v>1901</v>
      </c>
      <c r="AN45" s="229">
        <f t="shared" si="120"/>
        <v>1901</v>
      </c>
      <c r="AO45" s="229">
        <f t="shared" si="120"/>
        <v>1901</v>
      </c>
      <c r="AP45" s="229">
        <f t="shared" si="120"/>
        <v>1901</v>
      </c>
      <c r="AQ45" s="229">
        <f t="shared" si="120"/>
        <v>1902</v>
      </c>
      <c r="AR45" s="229">
        <f t="shared" si="120"/>
        <v>1902</v>
      </c>
      <c r="AS45" s="229">
        <f t="shared" si="120"/>
        <v>1902</v>
      </c>
      <c r="AT45" s="229">
        <f t="shared" si="120"/>
        <v>1902</v>
      </c>
      <c r="AU45" s="229">
        <f t="shared" si="120"/>
        <v>1902</v>
      </c>
      <c r="AV45" s="229">
        <f t="shared" si="120"/>
        <v>1902</v>
      </c>
      <c r="AW45" s="229">
        <f t="shared" si="120"/>
        <v>1902</v>
      </c>
      <c r="AX45" s="229">
        <f t="shared" si="120"/>
        <v>1902</v>
      </c>
      <c r="AY45" s="229">
        <f t="shared" si="120"/>
        <v>1902</v>
      </c>
      <c r="AZ45" s="229">
        <f t="shared" si="120"/>
        <v>1902</v>
      </c>
      <c r="BA45" s="229">
        <f t="shared" si="120"/>
        <v>1902</v>
      </c>
      <c r="BB45" s="229">
        <f t="shared" si="120"/>
        <v>1902</v>
      </c>
      <c r="BC45" s="371"/>
      <c r="BD45" s="247"/>
    </row>
    <row r="46" spans="1:71" s="51" customFormat="1" ht="23" customHeight="1" x14ac:dyDescent="0.35">
      <c r="A46" s="346"/>
      <c r="B46" s="433"/>
      <c r="C46" s="504"/>
      <c r="D46" s="504"/>
      <c r="E46" s="515"/>
      <c r="F46" s="515"/>
      <c r="G46" s="254"/>
      <c r="H46" s="515"/>
      <c r="I46" s="515"/>
      <c r="J46" s="512"/>
      <c r="K46" s="7"/>
      <c r="L46" s="562"/>
      <c r="M46" s="529"/>
      <c r="O46" s="199"/>
      <c r="P46" s="477" t="str">
        <f>IF(J47="","",IF(P17="","",P17))</f>
        <v/>
      </c>
      <c r="Q46" s="475" t="str">
        <f>IF(P46="","",IF(Q17="","",Q17))</f>
        <v/>
      </c>
      <c r="R46" s="219" t="s">
        <v>390</v>
      </c>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371"/>
      <c r="BD46" s="247"/>
    </row>
    <row r="47" spans="1:71" s="51" customFormat="1" ht="22" customHeight="1" x14ac:dyDescent="0.35">
      <c r="A47" s="50"/>
      <c r="B47" s="65"/>
      <c r="C47" s="540" t="s">
        <v>1</v>
      </c>
      <c r="D47" s="540"/>
      <c r="E47" s="538"/>
      <c r="F47" s="539"/>
      <c r="G47" s="359"/>
      <c r="H47" s="516" t="str">
        <f>IF(E47="","",VLOOKUP(E47,'Podpůrná data'!$I$23:$J$192,2,FALSE))</f>
        <v/>
      </c>
      <c r="I47" s="516"/>
      <c r="J47" s="155">
        <f>IF(G47="",0,G47*H47)</f>
        <v>0</v>
      </c>
      <c r="K47" s="18">
        <f>IF(J47&gt;0,IF(ISTEXT(C47)=TRUE,0,1),0)</f>
        <v>0</v>
      </c>
      <c r="L47" s="500">
        <f>IF(J47&gt;0,1,0)</f>
        <v>0</v>
      </c>
      <c r="M47" s="501"/>
      <c r="N47" s="66"/>
      <c r="O47" s="541" t="s">
        <v>1</v>
      </c>
      <c r="P47" s="478"/>
      <c r="Q47" s="476"/>
      <c r="R47" s="157" t="s">
        <v>77</v>
      </c>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551">
        <f>SUM(S49:BB49)</f>
        <v>0</v>
      </c>
      <c r="BD47" s="547">
        <f>SUM(S51:BB51)</f>
        <v>0</v>
      </c>
      <c r="BE47" s="535"/>
    </row>
    <row r="48" spans="1:71" s="51" customFormat="1" ht="32" customHeight="1" x14ac:dyDescent="0.35">
      <c r="A48" s="50"/>
      <c r="B48" s="67"/>
      <c r="C48" s="537"/>
      <c r="D48" s="537"/>
      <c r="E48" s="349"/>
      <c r="F48" s="349"/>
      <c r="G48" s="349"/>
      <c r="H48" s="349"/>
      <c r="I48" s="350"/>
      <c r="J48" s="351"/>
      <c r="K48" s="7"/>
      <c r="L48" s="141"/>
      <c r="M48" s="142"/>
      <c r="O48" s="542"/>
      <c r="P48" s="478"/>
      <c r="Q48" s="476"/>
      <c r="R48" s="157" t="s">
        <v>151</v>
      </c>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551"/>
      <c r="BD48" s="547"/>
      <c r="BE48" s="535"/>
    </row>
    <row r="49" spans="1:71" s="51" customFormat="1" ht="30.5" customHeight="1" x14ac:dyDescent="0.35">
      <c r="A49" s="50"/>
      <c r="B49" s="67"/>
      <c r="C49" s="349"/>
      <c r="D49" s="349"/>
      <c r="E49" s="349"/>
      <c r="F49" s="349"/>
      <c r="G49" s="349"/>
      <c r="H49" s="349"/>
      <c r="I49" s="350"/>
      <c r="J49" s="351"/>
      <c r="K49" s="7"/>
      <c r="L49" s="141"/>
      <c r="M49" s="142"/>
      <c r="O49" s="542"/>
      <c r="P49" s="50"/>
      <c r="Q49" s="50"/>
      <c r="R49" s="210" t="s">
        <v>163</v>
      </c>
      <c r="S49" s="100">
        <f>IF(S48="",0,IF(S48&gt;=$G47,$G47,S48))</f>
        <v>0</v>
      </c>
      <c r="T49" s="100">
        <f t="shared" ref="T49:BB49" si="121">IF(T48="",0,IF((T48+S50)&lt;=$G47,T48,$G47-S50))</f>
        <v>0</v>
      </c>
      <c r="U49" s="100">
        <f t="shared" si="121"/>
        <v>0</v>
      </c>
      <c r="V49" s="100">
        <f t="shared" si="121"/>
        <v>0</v>
      </c>
      <c r="W49" s="100">
        <f t="shared" si="121"/>
        <v>0</v>
      </c>
      <c r="X49" s="100">
        <f t="shared" si="121"/>
        <v>0</v>
      </c>
      <c r="Y49" s="100">
        <f t="shared" si="121"/>
        <v>0</v>
      </c>
      <c r="Z49" s="100">
        <f t="shared" si="121"/>
        <v>0</v>
      </c>
      <c r="AA49" s="100">
        <f t="shared" si="121"/>
        <v>0</v>
      </c>
      <c r="AB49" s="100">
        <f t="shared" si="121"/>
        <v>0</v>
      </c>
      <c r="AC49" s="100">
        <f t="shared" si="121"/>
        <v>0</v>
      </c>
      <c r="AD49" s="100">
        <f t="shared" si="121"/>
        <v>0</v>
      </c>
      <c r="AE49" s="100">
        <f t="shared" si="121"/>
        <v>0</v>
      </c>
      <c r="AF49" s="100">
        <f t="shared" si="121"/>
        <v>0</v>
      </c>
      <c r="AG49" s="100">
        <f t="shared" si="121"/>
        <v>0</v>
      </c>
      <c r="AH49" s="100">
        <f t="shared" si="121"/>
        <v>0</v>
      </c>
      <c r="AI49" s="100">
        <f t="shared" si="121"/>
        <v>0</v>
      </c>
      <c r="AJ49" s="100">
        <f t="shared" si="121"/>
        <v>0</v>
      </c>
      <c r="AK49" s="100">
        <f t="shared" si="121"/>
        <v>0</v>
      </c>
      <c r="AL49" s="100">
        <f t="shared" si="121"/>
        <v>0</v>
      </c>
      <c r="AM49" s="100">
        <f t="shared" si="121"/>
        <v>0</v>
      </c>
      <c r="AN49" s="100">
        <f t="shared" si="121"/>
        <v>0</v>
      </c>
      <c r="AO49" s="100">
        <f t="shared" si="121"/>
        <v>0</v>
      </c>
      <c r="AP49" s="100">
        <f t="shared" si="121"/>
        <v>0</v>
      </c>
      <c r="AQ49" s="100">
        <f t="shared" si="121"/>
        <v>0</v>
      </c>
      <c r="AR49" s="100">
        <f t="shared" si="121"/>
        <v>0</v>
      </c>
      <c r="AS49" s="100">
        <f t="shared" si="121"/>
        <v>0</v>
      </c>
      <c r="AT49" s="100">
        <f t="shared" si="121"/>
        <v>0</v>
      </c>
      <c r="AU49" s="100">
        <f t="shared" si="121"/>
        <v>0</v>
      </c>
      <c r="AV49" s="100">
        <f t="shared" si="121"/>
        <v>0</v>
      </c>
      <c r="AW49" s="100">
        <f t="shared" si="121"/>
        <v>0</v>
      </c>
      <c r="AX49" s="100">
        <f t="shared" si="121"/>
        <v>0</v>
      </c>
      <c r="AY49" s="100">
        <f t="shared" si="121"/>
        <v>0</v>
      </c>
      <c r="AZ49" s="100">
        <f t="shared" si="121"/>
        <v>0</v>
      </c>
      <c r="BA49" s="100">
        <f t="shared" si="121"/>
        <v>0</v>
      </c>
      <c r="BB49" s="100">
        <f t="shared" si="121"/>
        <v>0</v>
      </c>
      <c r="BC49" s="551"/>
      <c r="BD49" s="547"/>
      <c r="BE49" s="535"/>
    </row>
    <row r="50" spans="1:71" s="51" customFormat="1" ht="26.5" hidden="1" customHeight="1" x14ac:dyDescent="0.35">
      <c r="A50" s="50"/>
      <c r="B50" s="67"/>
      <c r="C50" s="349"/>
      <c r="D50" s="349"/>
      <c r="E50" s="349"/>
      <c r="F50" s="349"/>
      <c r="G50" s="349"/>
      <c r="H50" s="349"/>
      <c r="I50" s="350"/>
      <c r="J50" s="351"/>
      <c r="K50" s="7"/>
      <c r="L50" s="141"/>
      <c r="M50" s="142"/>
      <c r="O50" s="542"/>
      <c r="P50" s="50"/>
      <c r="Q50" s="50"/>
      <c r="R50" s="210" t="s">
        <v>164</v>
      </c>
      <c r="S50" s="100">
        <f>S49</f>
        <v>0</v>
      </c>
      <c r="T50" s="100">
        <f>T49+S50</f>
        <v>0</v>
      </c>
      <c r="U50" s="100">
        <f t="shared" ref="U50:BB50" si="122">U49+T50</f>
        <v>0</v>
      </c>
      <c r="V50" s="100">
        <f t="shared" si="122"/>
        <v>0</v>
      </c>
      <c r="W50" s="100">
        <f t="shared" si="122"/>
        <v>0</v>
      </c>
      <c r="X50" s="100">
        <f t="shared" si="122"/>
        <v>0</v>
      </c>
      <c r="Y50" s="100">
        <f t="shared" si="122"/>
        <v>0</v>
      </c>
      <c r="Z50" s="100">
        <f t="shared" si="122"/>
        <v>0</v>
      </c>
      <c r="AA50" s="100">
        <f t="shared" si="122"/>
        <v>0</v>
      </c>
      <c r="AB50" s="100">
        <f t="shared" si="122"/>
        <v>0</v>
      </c>
      <c r="AC50" s="100">
        <f t="shared" si="122"/>
        <v>0</v>
      </c>
      <c r="AD50" s="100">
        <f t="shared" si="122"/>
        <v>0</v>
      </c>
      <c r="AE50" s="100">
        <f t="shared" si="122"/>
        <v>0</v>
      </c>
      <c r="AF50" s="100">
        <f t="shared" si="122"/>
        <v>0</v>
      </c>
      <c r="AG50" s="100">
        <f t="shared" si="122"/>
        <v>0</v>
      </c>
      <c r="AH50" s="100">
        <f t="shared" si="122"/>
        <v>0</v>
      </c>
      <c r="AI50" s="100">
        <f t="shared" si="122"/>
        <v>0</v>
      </c>
      <c r="AJ50" s="100">
        <f t="shared" si="122"/>
        <v>0</v>
      </c>
      <c r="AK50" s="100">
        <f t="shared" si="122"/>
        <v>0</v>
      </c>
      <c r="AL50" s="100">
        <f t="shared" si="122"/>
        <v>0</v>
      </c>
      <c r="AM50" s="100">
        <f t="shared" si="122"/>
        <v>0</v>
      </c>
      <c r="AN50" s="100">
        <f t="shared" si="122"/>
        <v>0</v>
      </c>
      <c r="AO50" s="100">
        <f t="shared" si="122"/>
        <v>0</v>
      </c>
      <c r="AP50" s="100">
        <f t="shared" si="122"/>
        <v>0</v>
      </c>
      <c r="AQ50" s="100">
        <f t="shared" si="122"/>
        <v>0</v>
      </c>
      <c r="AR50" s="100">
        <f t="shared" si="122"/>
        <v>0</v>
      </c>
      <c r="AS50" s="100">
        <f t="shared" si="122"/>
        <v>0</v>
      </c>
      <c r="AT50" s="100">
        <f t="shared" si="122"/>
        <v>0</v>
      </c>
      <c r="AU50" s="100">
        <f t="shared" si="122"/>
        <v>0</v>
      </c>
      <c r="AV50" s="100">
        <f t="shared" si="122"/>
        <v>0</v>
      </c>
      <c r="AW50" s="100">
        <f t="shared" si="122"/>
        <v>0</v>
      </c>
      <c r="AX50" s="100">
        <f t="shared" si="122"/>
        <v>0</v>
      </c>
      <c r="AY50" s="100">
        <f t="shared" si="122"/>
        <v>0</v>
      </c>
      <c r="AZ50" s="100">
        <f t="shared" si="122"/>
        <v>0</v>
      </c>
      <c r="BA50" s="100">
        <f t="shared" si="122"/>
        <v>0</v>
      </c>
      <c r="BB50" s="100">
        <f t="shared" si="122"/>
        <v>0</v>
      </c>
      <c r="BC50" s="551"/>
      <c r="BD50" s="547"/>
      <c r="BE50" s="535"/>
      <c r="BG50" s="50"/>
      <c r="BH50" s="50"/>
      <c r="BI50" s="50"/>
      <c r="BJ50" s="50"/>
      <c r="BK50" s="50"/>
      <c r="BL50" s="50"/>
      <c r="BM50" s="50"/>
      <c r="BN50" s="50"/>
      <c r="BO50" s="50"/>
      <c r="BP50" s="50"/>
      <c r="BQ50" s="50"/>
      <c r="BR50" s="50"/>
      <c r="BS50" s="50"/>
    </row>
    <row r="51" spans="1:71" s="51" customFormat="1" ht="29.5" customHeight="1" thickBot="1" x14ac:dyDescent="0.4">
      <c r="A51" s="50"/>
      <c r="B51" s="67"/>
      <c r="C51" s="349"/>
      <c r="D51" s="349"/>
      <c r="E51" s="349"/>
      <c r="F51" s="349"/>
      <c r="G51" s="349"/>
      <c r="H51" s="349"/>
      <c r="I51" s="350"/>
      <c r="J51" s="351"/>
      <c r="K51" s="7"/>
      <c r="L51" s="221"/>
      <c r="M51" s="222"/>
      <c r="O51" s="542"/>
      <c r="P51" s="50"/>
      <c r="Q51" s="50"/>
      <c r="R51" s="210" t="s">
        <v>104</v>
      </c>
      <c r="S51" s="101">
        <f t="shared" ref="S51:BB51" si="123">IF($E$47="",0,S49*$H$47)</f>
        <v>0</v>
      </c>
      <c r="T51" s="101">
        <f t="shared" si="123"/>
        <v>0</v>
      </c>
      <c r="U51" s="101">
        <f t="shared" si="123"/>
        <v>0</v>
      </c>
      <c r="V51" s="101">
        <f t="shared" si="123"/>
        <v>0</v>
      </c>
      <c r="W51" s="101">
        <f t="shared" si="123"/>
        <v>0</v>
      </c>
      <c r="X51" s="101">
        <f t="shared" si="123"/>
        <v>0</v>
      </c>
      <c r="Y51" s="101">
        <f t="shared" si="123"/>
        <v>0</v>
      </c>
      <c r="Z51" s="101">
        <f t="shared" si="123"/>
        <v>0</v>
      </c>
      <c r="AA51" s="101">
        <f t="shared" si="123"/>
        <v>0</v>
      </c>
      <c r="AB51" s="101">
        <f t="shared" si="123"/>
        <v>0</v>
      </c>
      <c r="AC51" s="101">
        <f t="shared" si="123"/>
        <v>0</v>
      </c>
      <c r="AD51" s="101">
        <f t="shared" si="123"/>
        <v>0</v>
      </c>
      <c r="AE51" s="101">
        <f t="shared" si="123"/>
        <v>0</v>
      </c>
      <c r="AF51" s="101">
        <f t="shared" si="123"/>
        <v>0</v>
      </c>
      <c r="AG51" s="101">
        <f t="shared" si="123"/>
        <v>0</v>
      </c>
      <c r="AH51" s="101">
        <f t="shared" si="123"/>
        <v>0</v>
      </c>
      <c r="AI51" s="101">
        <f t="shared" si="123"/>
        <v>0</v>
      </c>
      <c r="AJ51" s="101">
        <f t="shared" si="123"/>
        <v>0</v>
      </c>
      <c r="AK51" s="101">
        <f t="shared" si="123"/>
        <v>0</v>
      </c>
      <c r="AL51" s="101">
        <f t="shared" si="123"/>
        <v>0</v>
      </c>
      <c r="AM51" s="101">
        <f t="shared" si="123"/>
        <v>0</v>
      </c>
      <c r="AN51" s="101">
        <f t="shared" si="123"/>
        <v>0</v>
      </c>
      <c r="AO51" s="101">
        <f t="shared" si="123"/>
        <v>0</v>
      </c>
      <c r="AP51" s="101">
        <f t="shared" si="123"/>
        <v>0</v>
      </c>
      <c r="AQ51" s="101">
        <f t="shared" si="123"/>
        <v>0</v>
      </c>
      <c r="AR51" s="101">
        <f t="shared" si="123"/>
        <v>0</v>
      </c>
      <c r="AS51" s="101">
        <f t="shared" si="123"/>
        <v>0</v>
      </c>
      <c r="AT51" s="101">
        <f t="shared" si="123"/>
        <v>0</v>
      </c>
      <c r="AU51" s="101">
        <f t="shared" si="123"/>
        <v>0</v>
      </c>
      <c r="AV51" s="101">
        <f t="shared" si="123"/>
        <v>0</v>
      </c>
      <c r="AW51" s="101">
        <f t="shared" si="123"/>
        <v>0</v>
      </c>
      <c r="AX51" s="101">
        <f t="shared" si="123"/>
        <v>0</v>
      </c>
      <c r="AY51" s="101">
        <f t="shared" si="123"/>
        <v>0</v>
      </c>
      <c r="AZ51" s="101">
        <f t="shared" si="123"/>
        <v>0</v>
      </c>
      <c r="BA51" s="101">
        <f t="shared" si="123"/>
        <v>0</v>
      </c>
      <c r="BB51" s="101">
        <f t="shared" si="123"/>
        <v>0</v>
      </c>
      <c r="BC51" s="551"/>
      <c r="BD51" s="547"/>
      <c r="BE51" s="536"/>
      <c r="BH51" s="103">
        <f>SUMIFS($K51:$BB51,$K46:$BB46,"1. SO")</f>
        <v>0</v>
      </c>
      <c r="BI51" s="103">
        <f>SUMIFS($K51:$BB51,$K46:$BB46,"2. SO")</f>
        <v>0</v>
      </c>
      <c r="BJ51" s="103">
        <f>SUMIFS($K51:$BB51,$K46:$BB46,"3. SO")</f>
        <v>0</v>
      </c>
      <c r="BK51" s="103">
        <f>SUMIFS($K51:$BB51,$K46:$BB46,"4. SO")</f>
        <v>0</v>
      </c>
      <c r="BL51" s="103">
        <f>SUMIFS($K51:$BB51,$K46:$BB46,"5. SO")</f>
        <v>0</v>
      </c>
      <c r="BM51" s="103">
        <f>SUMIFS($K51:$BB51,$K46:$BB46,"6. SO")</f>
        <v>0</v>
      </c>
      <c r="BN51" s="103">
        <f>SUMIFS($K51:$BB51,$K46:$BB46,"7. SO")</f>
        <v>0</v>
      </c>
      <c r="BO51" s="103">
        <f>SUMIFS($K51:$BB51,$K46:$BB46,"8. SO")</f>
        <v>0</v>
      </c>
      <c r="BP51" s="103">
        <f>SUMIFS($K51:$BB51,$K46:$BB46,"9. SO")</f>
        <v>0</v>
      </c>
      <c r="BQ51" s="103">
        <f>SUMIFS($K51:$BB51,$K46:$BB46,"10. SO")</f>
        <v>0</v>
      </c>
      <c r="BR51" s="103">
        <f>SUMIFS($K51:$BB51,$K46:$BB46,"11. SO")</f>
        <v>0</v>
      </c>
      <c r="BS51" s="103">
        <f>SUMIFS($K51:$BB51,$K46:$BB46,"12. SO")</f>
        <v>0</v>
      </c>
    </row>
    <row r="52" spans="1:71" s="51" customFormat="1" ht="25" hidden="1" customHeight="1" thickBot="1" x14ac:dyDescent="0.4">
      <c r="A52" s="50"/>
      <c r="B52" s="67"/>
      <c r="C52" s="349"/>
      <c r="D52" s="349"/>
      <c r="E52" s="349"/>
      <c r="F52" s="349"/>
      <c r="G52" s="33"/>
      <c r="H52" s="33"/>
      <c r="J52" s="19"/>
      <c r="K52" s="7"/>
      <c r="L52" s="141"/>
      <c r="M52" s="142"/>
      <c r="O52" s="543"/>
      <c r="P52" s="209"/>
      <c r="Q52" s="360"/>
      <c r="R52" s="361" t="s">
        <v>144</v>
      </c>
      <c r="S52" s="205">
        <f>IF(S51="","",S51)</f>
        <v>0</v>
      </c>
      <c r="T52" s="205">
        <f>S52+T51</f>
        <v>0</v>
      </c>
      <c r="U52" s="205">
        <f t="shared" ref="U52:BB52" si="124">T52+U51</f>
        <v>0</v>
      </c>
      <c r="V52" s="205">
        <f t="shared" si="124"/>
        <v>0</v>
      </c>
      <c r="W52" s="205">
        <f t="shared" si="124"/>
        <v>0</v>
      </c>
      <c r="X52" s="205">
        <f t="shared" si="124"/>
        <v>0</v>
      </c>
      <c r="Y52" s="205">
        <f t="shared" si="124"/>
        <v>0</v>
      </c>
      <c r="Z52" s="205">
        <f t="shared" si="124"/>
        <v>0</v>
      </c>
      <c r="AA52" s="205">
        <f t="shared" si="124"/>
        <v>0</v>
      </c>
      <c r="AB52" s="205">
        <f t="shared" si="124"/>
        <v>0</v>
      </c>
      <c r="AC52" s="205">
        <f t="shared" si="124"/>
        <v>0</v>
      </c>
      <c r="AD52" s="205">
        <f t="shared" si="124"/>
        <v>0</v>
      </c>
      <c r="AE52" s="205">
        <f t="shared" si="124"/>
        <v>0</v>
      </c>
      <c r="AF52" s="205">
        <f t="shared" si="124"/>
        <v>0</v>
      </c>
      <c r="AG52" s="205">
        <f t="shared" si="124"/>
        <v>0</v>
      </c>
      <c r="AH52" s="205">
        <f t="shared" si="124"/>
        <v>0</v>
      </c>
      <c r="AI52" s="205">
        <f t="shared" si="124"/>
        <v>0</v>
      </c>
      <c r="AJ52" s="205">
        <f t="shared" si="124"/>
        <v>0</v>
      </c>
      <c r="AK52" s="205">
        <f t="shared" si="124"/>
        <v>0</v>
      </c>
      <c r="AL52" s="205">
        <f t="shared" si="124"/>
        <v>0</v>
      </c>
      <c r="AM52" s="205">
        <f t="shared" si="124"/>
        <v>0</v>
      </c>
      <c r="AN52" s="205">
        <f t="shared" si="124"/>
        <v>0</v>
      </c>
      <c r="AO52" s="205">
        <f t="shared" si="124"/>
        <v>0</v>
      </c>
      <c r="AP52" s="205">
        <f t="shared" si="124"/>
        <v>0</v>
      </c>
      <c r="AQ52" s="205">
        <f t="shared" si="124"/>
        <v>0</v>
      </c>
      <c r="AR52" s="205">
        <f t="shared" si="124"/>
        <v>0</v>
      </c>
      <c r="AS52" s="205">
        <f t="shared" si="124"/>
        <v>0</v>
      </c>
      <c r="AT52" s="205">
        <f t="shared" si="124"/>
        <v>0</v>
      </c>
      <c r="AU52" s="205">
        <f t="shared" si="124"/>
        <v>0</v>
      </c>
      <c r="AV52" s="205">
        <f t="shared" si="124"/>
        <v>0</v>
      </c>
      <c r="AW52" s="205">
        <f t="shared" si="124"/>
        <v>0</v>
      </c>
      <c r="AX52" s="205">
        <f t="shared" si="124"/>
        <v>0</v>
      </c>
      <c r="AY52" s="205">
        <f t="shared" si="124"/>
        <v>0</v>
      </c>
      <c r="AZ52" s="205">
        <f t="shared" si="124"/>
        <v>0</v>
      </c>
      <c r="BA52" s="205">
        <f t="shared" si="124"/>
        <v>0</v>
      </c>
      <c r="BB52" s="205">
        <f t="shared" si="124"/>
        <v>0</v>
      </c>
      <c r="BC52" s="244"/>
      <c r="BD52" s="248"/>
      <c r="BE52" s="245"/>
      <c r="BG52" s="50"/>
      <c r="BH52" s="50"/>
      <c r="BI52" s="50"/>
      <c r="BJ52" s="50"/>
      <c r="BK52" s="50"/>
      <c r="BL52" s="50"/>
      <c r="BM52" s="50"/>
      <c r="BN52" s="50"/>
      <c r="BO52" s="50"/>
      <c r="BP52" s="50"/>
      <c r="BQ52" s="50"/>
      <c r="BR52" s="50"/>
      <c r="BS52" s="50"/>
    </row>
    <row r="53" spans="1:71" s="51" customFormat="1" ht="23" customHeight="1" x14ac:dyDescent="0.35">
      <c r="A53" s="50"/>
      <c r="B53" s="67"/>
      <c r="C53" s="349"/>
      <c r="D53" s="349" t="s">
        <v>2</v>
      </c>
      <c r="E53" s="538"/>
      <c r="F53" s="539"/>
      <c r="G53" s="359"/>
      <c r="H53" s="516" t="str">
        <f>IF(E53="","",VLOOKUP(E53,'Podpůrná data'!$I$23:$J$192,2,FALSE))</f>
        <v/>
      </c>
      <c r="I53" s="516"/>
      <c r="J53" s="155">
        <f>IF(G53="",0,G53*H53)</f>
        <v>0</v>
      </c>
      <c r="K53" s="18"/>
      <c r="L53" s="500">
        <f>IF(J53&gt;0,1,0)</f>
        <v>0</v>
      </c>
      <c r="M53" s="501"/>
      <c r="N53" s="66"/>
      <c r="O53" s="541" t="s">
        <v>2</v>
      </c>
      <c r="P53" s="477" t="str">
        <f>IF(J53="","",IF(P17="","",P17))</f>
        <v/>
      </c>
      <c r="Q53" s="479" t="str">
        <f>IF(P53="","",IF(Q17="","",Q17))</f>
        <v/>
      </c>
      <c r="R53" s="230" t="s">
        <v>390</v>
      </c>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566">
        <f>SUM(S56:BB56)</f>
        <v>0</v>
      </c>
      <c r="BD53" s="546">
        <f>SUM(S58:BB58)</f>
        <v>0</v>
      </c>
      <c r="BE53" s="572"/>
    </row>
    <row r="54" spans="1:71" s="51" customFormat="1" ht="32.5" customHeight="1" x14ac:dyDescent="0.35">
      <c r="A54" s="50"/>
      <c r="B54" s="67"/>
      <c r="C54" s="349"/>
      <c r="D54" s="349"/>
      <c r="E54" s="349"/>
      <c r="F54" s="349"/>
      <c r="G54" s="349"/>
      <c r="H54" s="349"/>
      <c r="I54" s="349"/>
      <c r="J54" s="351"/>
      <c r="K54" s="7"/>
      <c r="L54" s="141"/>
      <c r="M54" s="142"/>
      <c r="O54" s="542"/>
      <c r="P54" s="478"/>
      <c r="Q54" s="480"/>
      <c r="R54" s="210" t="s">
        <v>77</v>
      </c>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551"/>
      <c r="BD54" s="547"/>
      <c r="BE54" s="572"/>
    </row>
    <row r="55" spans="1:71" s="51" customFormat="1" ht="29" x14ac:dyDescent="0.35">
      <c r="A55" s="50"/>
      <c r="B55" s="67"/>
      <c r="C55" s="537"/>
      <c r="D55" s="537"/>
      <c r="E55" s="349"/>
      <c r="F55" s="349"/>
      <c r="G55" s="349"/>
      <c r="H55" s="349"/>
      <c r="I55" s="349"/>
      <c r="J55" s="351"/>
      <c r="K55" s="7"/>
      <c r="L55" s="141"/>
      <c r="M55" s="142"/>
      <c r="O55" s="542"/>
      <c r="P55" s="478"/>
      <c r="Q55" s="480"/>
      <c r="R55" s="210" t="s">
        <v>151</v>
      </c>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551"/>
      <c r="BD55" s="547"/>
      <c r="BE55" s="572"/>
    </row>
    <row r="56" spans="1:71" s="51" customFormat="1" ht="36.5" customHeight="1" x14ac:dyDescent="0.35">
      <c r="A56" s="50"/>
      <c r="B56" s="67"/>
      <c r="C56" s="33"/>
      <c r="D56" s="33"/>
      <c r="E56" s="349"/>
      <c r="F56" s="349"/>
      <c r="G56" s="33"/>
      <c r="H56" s="33"/>
      <c r="I56" s="163"/>
      <c r="J56" s="19"/>
      <c r="K56" s="7"/>
      <c r="L56" s="141"/>
      <c r="M56" s="142"/>
      <c r="O56" s="542"/>
      <c r="P56" s="50"/>
      <c r="Q56" s="50"/>
      <c r="R56" s="210" t="s">
        <v>163</v>
      </c>
      <c r="S56" s="100">
        <f>IF(S55="",0,IF(S55&gt;=$G53,$G53,S55))</f>
        <v>0</v>
      </c>
      <c r="T56" s="100">
        <f t="shared" ref="T56:BB56" si="125">IF(T55="",0,IF((T55+S57)&lt;=$G53,T55,$G53-S57))</f>
        <v>0</v>
      </c>
      <c r="U56" s="100">
        <f t="shared" si="125"/>
        <v>0</v>
      </c>
      <c r="V56" s="100">
        <f t="shared" si="125"/>
        <v>0</v>
      </c>
      <c r="W56" s="100">
        <f t="shared" si="125"/>
        <v>0</v>
      </c>
      <c r="X56" s="100">
        <f t="shared" si="125"/>
        <v>0</v>
      </c>
      <c r="Y56" s="100">
        <f t="shared" si="125"/>
        <v>0</v>
      </c>
      <c r="Z56" s="100">
        <f t="shared" si="125"/>
        <v>0</v>
      </c>
      <c r="AA56" s="100">
        <f t="shared" si="125"/>
        <v>0</v>
      </c>
      <c r="AB56" s="100">
        <f t="shared" si="125"/>
        <v>0</v>
      </c>
      <c r="AC56" s="100">
        <f t="shared" si="125"/>
        <v>0</v>
      </c>
      <c r="AD56" s="100">
        <f t="shared" si="125"/>
        <v>0</v>
      </c>
      <c r="AE56" s="100">
        <f t="shared" si="125"/>
        <v>0</v>
      </c>
      <c r="AF56" s="100">
        <f t="shared" si="125"/>
        <v>0</v>
      </c>
      <c r="AG56" s="100">
        <f t="shared" si="125"/>
        <v>0</v>
      </c>
      <c r="AH56" s="100">
        <f t="shared" si="125"/>
        <v>0</v>
      </c>
      <c r="AI56" s="100">
        <f t="shared" si="125"/>
        <v>0</v>
      </c>
      <c r="AJ56" s="100">
        <f t="shared" si="125"/>
        <v>0</v>
      </c>
      <c r="AK56" s="100">
        <f t="shared" si="125"/>
        <v>0</v>
      </c>
      <c r="AL56" s="100">
        <f t="shared" si="125"/>
        <v>0</v>
      </c>
      <c r="AM56" s="100">
        <f t="shared" si="125"/>
        <v>0</v>
      </c>
      <c r="AN56" s="100">
        <f t="shared" si="125"/>
        <v>0</v>
      </c>
      <c r="AO56" s="100">
        <f t="shared" si="125"/>
        <v>0</v>
      </c>
      <c r="AP56" s="100">
        <f t="shared" si="125"/>
        <v>0</v>
      </c>
      <c r="AQ56" s="100">
        <f t="shared" si="125"/>
        <v>0</v>
      </c>
      <c r="AR56" s="100">
        <f t="shared" si="125"/>
        <v>0</v>
      </c>
      <c r="AS56" s="100">
        <f t="shared" si="125"/>
        <v>0</v>
      </c>
      <c r="AT56" s="100">
        <f t="shared" si="125"/>
        <v>0</v>
      </c>
      <c r="AU56" s="100">
        <f t="shared" si="125"/>
        <v>0</v>
      </c>
      <c r="AV56" s="100">
        <f t="shared" si="125"/>
        <v>0</v>
      </c>
      <c r="AW56" s="100">
        <f t="shared" si="125"/>
        <v>0</v>
      </c>
      <c r="AX56" s="100">
        <f t="shared" si="125"/>
        <v>0</v>
      </c>
      <c r="AY56" s="100">
        <f t="shared" si="125"/>
        <v>0</v>
      </c>
      <c r="AZ56" s="100">
        <f t="shared" si="125"/>
        <v>0</v>
      </c>
      <c r="BA56" s="100">
        <f t="shared" si="125"/>
        <v>0</v>
      </c>
      <c r="BB56" s="100">
        <f t="shared" si="125"/>
        <v>0</v>
      </c>
      <c r="BC56" s="551"/>
      <c r="BD56" s="547"/>
      <c r="BE56" s="572"/>
    </row>
    <row r="57" spans="1:71" s="51" customFormat="1" ht="29.5" hidden="1" customHeight="1" x14ac:dyDescent="0.35">
      <c r="A57" s="50"/>
      <c r="B57" s="67"/>
      <c r="C57" s="33"/>
      <c r="D57" s="33"/>
      <c r="E57" s="33"/>
      <c r="F57" s="33"/>
      <c r="G57" s="33"/>
      <c r="H57" s="33"/>
      <c r="I57" s="33"/>
      <c r="J57" s="19"/>
      <c r="K57" s="7"/>
      <c r="L57" s="141"/>
      <c r="M57" s="142"/>
      <c r="O57" s="542"/>
      <c r="P57" s="50"/>
      <c r="Q57" s="50"/>
      <c r="R57" s="210" t="s">
        <v>164</v>
      </c>
      <c r="S57" s="100">
        <f>S56</f>
        <v>0</v>
      </c>
      <c r="T57" s="100">
        <f>T56+S57</f>
        <v>0</v>
      </c>
      <c r="U57" s="100">
        <f t="shared" ref="U57" si="126">U56+T57</f>
        <v>0</v>
      </c>
      <c r="V57" s="100">
        <f t="shared" ref="V57" si="127">V56+U57</f>
        <v>0</v>
      </c>
      <c r="W57" s="100">
        <f t="shared" ref="W57" si="128">W56+V57</f>
        <v>0</v>
      </c>
      <c r="X57" s="100">
        <f t="shared" ref="X57" si="129">X56+W57</f>
        <v>0</v>
      </c>
      <c r="Y57" s="100">
        <f t="shared" ref="Y57" si="130">Y56+X57</f>
        <v>0</v>
      </c>
      <c r="Z57" s="100">
        <f t="shared" ref="Z57" si="131">Z56+Y57</f>
        <v>0</v>
      </c>
      <c r="AA57" s="100">
        <f t="shared" ref="AA57" si="132">AA56+Z57</f>
        <v>0</v>
      </c>
      <c r="AB57" s="100">
        <f t="shared" ref="AB57" si="133">AB56+AA57</f>
        <v>0</v>
      </c>
      <c r="AC57" s="100">
        <f t="shared" ref="AC57" si="134">AC56+AB57</f>
        <v>0</v>
      </c>
      <c r="AD57" s="100">
        <f t="shared" ref="AD57" si="135">AD56+AC57</f>
        <v>0</v>
      </c>
      <c r="AE57" s="100">
        <f t="shared" ref="AE57" si="136">AE56+AD57</f>
        <v>0</v>
      </c>
      <c r="AF57" s="100">
        <f t="shared" ref="AF57" si="137">AF56+AE57</f>
        <v>0</v>
      </c>
      <c r="AG57" s="100">
        <f t="shared" ref="AG57" si="138">AG56+AF57</f>
        <v>0</v>
      </c>
      <c r="AH57" s="100">
        <f t="shared" ref="AH57" si="139">AH56+AG57</f>
        <v>0</v>
      </c>
      <c r="AI57" s="100">
        <f t="shared" ref="AI57" si="140">AI56+AH57</f>
        <v>0</v>
      </c>
      <c r="AJ57" s="100">
        <f t="shared" ref="AJ57" si="141">AJ56+AI57</f>
        <v>0</v>
      </c>
      <c r="AK57" s="100">
        <f t="shared" ref="AK57" si="142">AK56+AJ57</f>
        <v>0</v>
      </c>
      <c r="AL57" s="100">
        <f t="shared" ref="AL57" si="143">AL56+AK57</f>
        <v>0</v>
      </c>
      <c r="AM57" s="100">
        <f t="shared" ref="AM57" si="144">AM56+AL57</f>
        <v>0</v>
      </c>
      <c r="AN57" s="100">
        <f t="shared" ref="AN57" si="145">AN56+AM57</f>
        <v>0</v>
      </c>
      <c r="AO57" s="100">
        <f t="shared" ref="AO57" si="146">AO56+AN57</f>
        <v>0</v>
      </c>
      <c r="AP57" s="100">
        <f t="shared" ref="AP57" si="147">AP56+AO57</f>
        <v>0</v>
      </c>
      <c r="AQ57" s="100">
        <f t="shared" ref="AQ57" si="148">AQ56+AP57</f>
        <v>0</v>
      </c>
      <c r="AR57" s="100">
        <f t="shared" ref="AR57" si="149">AR56+AQ57</f>
        <v>0</v>
      </c>
      <c r="AS57" s="100">
        <f t="shared" ref="AS57" si="150">AS56+AR57</f>
        <v>0</v>
      </c>
      <c r="AT57" s="100">
        <f t="shared" ref="AT57" si="151">AT56+AS57</f>
        <v>0</v>
      </c>
      <c r="AU57" s="100">
        <f t="shared" ref="AU57" si="152">AU56+AT57</f>
        <v>0</v>
      </c>
      <c r="AV57" s="100">
        <f t="shared" ref="AV57" si="153">AV56+AU57</f>
        <v>0</v>
      </c>
      <c r="AW57" s="100">
        <f t="shared" ref="AW57" si="154">AW56+AV57</f>
        <v>0</v>
      </c>
      <c r="AX57" s="100">
        <f t="shared" ref="AX57" si="155">AX56+AW57</f>
        <v>0</v>
      </c>
      <c r="AY57" s="100">
        <f t="shared" ref="AY57" si="156">AY56+AX57</f>
        <v>0</v>
      </c>
      <c r="AZ57" s="100">
        <f t="shared" ref="AZ57" si="157">AZ56+AY57</f>
        <v>0</v>
      </c>
      <c r="BA57" s="100">
        <f t="shared" ref="BA57" si="158">BA56+AZ57</f>
        <v>0</v>
      </c>
      <c r="BB57" s="100">
        <f t="shared" ref="BB57" si="159">BB56+BA57</f>
        <v>0</v>
      </c>
      <c r="BC57" s="551"/>
      <c r="BD57" s="547"/>
      <c r="BE57" s="572"/>
    </row>
    <row r="58" spans="1:71" s="51" customFormat="1" ht="34.5" customHeight="1" thickBot="1" x14ac:dyDescent="0.4">
      <c r="A58" s="50"/>
      <c r="B58" s="67"/>
      <c r="C58" s="33"/>
      <c r="D58" s="33"/>
      <c r="E58" s="33"/>
      <c r="F58" s="33"/>
      <c r="G58" s="350"/>
      <c r="H58" s="350"/>
      <c r="I58" s="350"/>
      <c r="J58" s="352"/>
      <c r="K58" s="7"/>
      <c r="L58" s="67"/>
      <c r="M58" s="352"/>
      <c r="O58" s="542"/>
      <c r="P58" s="50"/>
      <c r="Q58" s="50"/>
      <c r="R58" s="212" t="s">
        <v>104</v>
      </c>
      <c r="S58" s="208">
        <f t="shared" ref="S58:BB58" si="160">IF($E53="",0,S56*$H$53)</f>
        <v>0</v>
      </c>
      <c r="T58" s="208">
        <f t="shared" si="160"/>
        <v>0</v>
      </c>
      <c r="U58" s="208">
        <f t="shared" si="160"/>
        <v>0</v>
      </c>
      <c r="V58" s="208">
        <f t="shared" si="160"/>
        <v>0</v>
      </c>
      <c r="W58" s="208">
        <f t="shared" si="160"/>
        <v>0</v>
      </c>
      <c r="X58" s="208">
        <f t="shared" si="160"/>
        <v>0</v>
      </c>
      <c r="Y58" s="208">
        <f t="shared" si="160"/>
        <v>0</v>
      </c>
      <c r="Z58" s="208">
        <f t="shared" si="160"/>
        <v>0</v>
      </c>
      <c r="AA58" s="208">
        <f t="shared" si="160"/>
        <v>0</v>
      </c>
      <c r="AB58" s="208">
        <f t="shared" si="160"/>
        <v>0</v>
      </c>
      <c r="AC58" s="208">
        <f t="shared" si="160"/>
        <v>0</v>
      </c>
      <c r="AD58" s="208">
        <f t="shared" si="160"/>
        <v>0</v>
      </c>
      <c r="AE58" s="208">
        <f t="shared" si="160"/>
        <v>0</v>
      </c>
      <c r="AF58" s="208">
        <f t="shared" si="160"/>
        <v>0</v>
      </c>
      <c r="AG58" s="208">
        <f t="shared" si="160"/>
        <v>0</v>
      </c>
      <c r="AH58" s="208">
        <f t="shared" si="160"/>
        <v>0</v>
      </c>
      <c r="AI58" s="208">
        <f t="shared" si="160"/>
        <v>0</v>
      </c>
      <c r="AJ58" s="208">
        <f t="shared" si="160"/>
        <v>0</v>
      </c>
      <c r="AK58" s="208">
        <f t="shared" si="160"/>
        <v>0</v>
      </c>
      <c r="AL58" s="208">
        <f t="shared" si="160"/>
        <v>0</v>
      </c>
      <c r="AM58" s="208">
        <f t="shared" si="160"/>
        <v>0</v>
      </c>
      <c r="AN58" s="208">
        <f t="shared" si="160"/>
        <v>0</v>
      </c>
      <c r="AO58" s="208">
        <f t="shared" si="160"/>
        <v>0</v>
      </c>
      <c r="AP58" s="208">
        <f t="shared" si="160"/>
        <v>0</v>
      </c>
      <c r="AQ58" s="208">
        <f t="shared" si="160"/>
        <v>0</v>
      </c>
      <c r="AR58" s="208">
        <f t="shared" si="160"/>
        <v>0</v>
      </c>
      <c r="AS58" s="208">
        <f t="shared" si="160"/>
        <v>0</v>
      </c>
      <c r="AT58" s="208">
        <f t="shared" si="160"/>
        <v>0</v>
      </c>
      <c r="AU58" s="208">
        <f t="shared" si="160"/>
        <v>0</v>
      </c>
      <c r="AV58" s="208">
        <f t="shared" si="160"/>
        <v>0</v>
      </c>
      <c r="AW58" s="208">
        <f t="shared" si="160"/>
        <v>0</v>
      </c>
      <c r="AX58" s="208">
        <f t="shared" si="160"/>
        <v>0</v>
      </c>
      <c r="AY58" s="208">
        <f t="shared" si="160"/>
        <v>0</v>
      </c>
      <c r="AZ58" s="208">
        <f t="shared" si="160"/>
        <v>0</v>
      </c>
      <c r="BA58" s="208">
        <f t="shared" si="160"/>
        <v>0</v>
      </c>
      <c r="BB58" s="208">
        <f t="shared" si="160"/>
        <v>0</v>
      </c>
      <c r="BC58" s="551"/>
      <c r="BD58" s="547"/>
      <c r="BE58" s="572"/>
      <c r="BH58" s="103">
        <f>SUMIFS($K58:$BB58,$K53:$BB53,"1. SO")</f>
        <v>0</v>
      </c>
      <c r="BI58" s="103">
        <f>SUMIFS($K58:$BB58,$K53:$BB53,"2. SO")</f>
        <v>0</v>
      </c>
      <c r="BJ58" s="103">
        <f>SUMIFS($K58:$BB58,$K53:$BB53,"3. SO")</f>
        <v>0</v>
      </c>
      <c r="BK58" s="103">
        <f>SUMIFS($K58:$BB58,$K53:$BB53,"4. SO")</f>
        <v>0</v>
      </c>
      <c r="BL58" s="103">
        <f>SUMIFS($K58:$BB58,$K53:$BB53,"5. SO")</f>
        <v>0</v>
      </c>
      <c r="BM58" s="103">
        <f>SUMIFS($K58:$BB58,$K53:$BB53,"6. SO")</f>
        <v>0</v>
      </c>
      <c r="BN58" s="103">
        <f>SUMIFS($K58:$BB58,$K53:$BB53,"7. SO")</f>
        <v>0</v>
      </c>
      <c r="BO58" s="103">
        <f>SUMIFS($K58:$BB58,$K53:$BB53,"8. SO")</f>
        <v>0</v>
      </c>
      <c r="BP58" s="103">
        <f>SUMIFS($K58:$BB58,$K53:$BB53,"9. SO")</f>
        <v>0</v>
      </c>
      <c r="BQ58" s="103">
        <f>SUMIFS($K58:$BB58,$K53:$BB53,"10. SO")</f>
        <v>0</v>
      </c>
      <c r="BR58" s="103">
        <f>SUMIFS($K58:$BB58,$K53:$BB53,"11. SO")</f>
        <v>0</v>
      </c>
      <c r="BS58" s="103">
        <f>SUMIFS($K58:$BB58,$K53:$BB53,"12. SO")</f>
        <v>0</v>
      </c>
    </row>
    <row r="59" spans="1:71" ht="29.5" hidden="1" customHeight="1" thickBot="1" x14ac:dyDescent="0.4">
      <c r="B59" s="161"/>
      <c r="C59" s="33"/>
      <c r="D59" s="33"/>
      <c r="E59" s="33"/>
      <c r="F59" s="33"/>
      <c r="G59" s="33"/>
      <c r="H59" s="33"/>
      <c r="I59" s="33"/>
      <c r="J59" s="160"/>
      <c r="L59" s="141"/>
      <c r="M59" s="142"/>
      <c r="O59" s="542"/>
      <c r="P59" s="209"/>
      <c r="Q59" s="209"/>
      <c r="R59" s="362" t="s">
        <v>144</v>
      </c>
      <c r="S59" s="206">
        <f>IF(S58="","",S58)</f>
        <v>0</v>
      </c>
      <c r="T59" s="206">
        <f>S59+T58</f>
        <v>0</v>
      </c>
      <c r="U59" s="206">
        <f t="shared" ref="U59" si="161">T59+U58</f>
        <v>0</v>
      </c>
      <c r="V59" s="206">
        <f t="shared" ref="V59" si="162">U59+V58</f>
        <v>0</v>
      </c>
      <c r="W59" s="206">
        <f t="shared" ref="W59" si="163">V59+W58</f>
        <v>0</v>
      </c>
      <c r="X59" s="206">
        <f t="shared" ref="X59" si="164">W59+X58</f>
        <v>0</v>
      </c>
      <c r="Y59" s="206">
        <f t="shared" ref="Y59" si="165">X59+Y58</f>
        <v>0</v>
      </c>
      <c r="Z59" s="206">
        <f t="shared" ref="Z59" si="166">Y59+Z58</f>
        <v>0</v>
      </c>
      <c r="AA59" s="206">
        <f t="shared" ref="AA59" si="167">Z59+AA58</f>
        <v>0</v>
      </c>
      <c r="AB59" s="206">
        <f t="shared" ref="AB59" si="168">AA59+AB58</f>
        <v>0</v>
      </c>
      <c r="AC59" s="206">
        <f t="shared" ref="AC59" si="169">AB59+AC58</f>
        <v>0</v>
      </c>
      <c r="AD59" s="206">
        <f t="shared" ref="AD59" si="170">AC59+AD58</f>
        <v>0</v>
      </c>
      <c r="AE59" s="206">
        <f t="shared" ref="AE59" si="171">AD59+AE58</f>
        <v>0</v>
      </c>
      <c r="AF59" s="206">
        <f t="shared" ref="AF59" si="172">AE59+AF58</f>
        <v>0</v>
      </c>
      <c r="AG59" s="206">
        <f t="shared" ref="AG59" si="173">AF59+AG58</f>
        <v>0</v>
      </c>
      <c r="AH59" s="206">
        <f t="shared" ref="AH59" si="174">AG59+AH58</f>
        <v>0</v>
      </c>
      <c r="AI59" s="206">
        <f t="shared" ref="AI59" si="175">AH59+AI58</f>
        <v>0</v>
      </c>
      <c r="AJ59" s="206">
        <f t="shared" ref="AJ59" si="176">AI59+AJ58</f>
        <v>0</v>
      </c>
      <c r="AK59" s="206">
        <f t="shared" ref="AK59" si="177">AJ59+AK58</f>
        <v>0</v>
      </c>
      <c r="AL59" s="206">
        <f t="shared" ref="AL59" si="178">AK59+AL58</f>
        <v>0</v>
      </c>
      <c r="AM59" s="206">
        <f t="shared" ref="AM59" si="179">AL59+AM58</f>
        <v>0</v>
      </c>
      <c r="AN59" s="206">
        <f t="shared" ref="AN59" si="180">AM59+AN58</f>
        <v>0</v>
      </c>
      <c r="AO59" s="206">
        <f t="shared" ref="AO59" si="181">AN59+AO58</f>
        <v>0</v>
      </c>
      <c r="AP59" s="206">
        <f t="shared" ref="AP59" si="182">AO59+AP58</f>
        <v>0</v>
      </c>
      <c r="AQ59" s="206">
        <f t="shared" ref="AQ59" si="183">AP59+AQ58</f>
        <v>0</v>
      </c>
      <c r="AR59" s="206">
        <f t="shared" ref="AR59" si="184">AQ59+AR58</f>
        <v>0</v>
      </c>
      <c r="AS59" s="206">
        <f t="shared" ref="AS59" si="185">AR59+AS58</f>
        <v>0</v>
      </c>
      <c r="AT59" s="206">
        <f t="shared" ref="AT59" si="186">AS59+AT58</f>
        <v>0</v>
      </c>
      <c r="AU59" s="206">
        <f t="shared" ref="AU59" si="187">AT59+AU58</f>
        <v>0</v>
      </c>
      <c r="AV59" s="206">
        <f t="shared" ref="AV59" si="188">AU59+AV58</f>
        <v>0</v>
      </c>
      <c r="AW59" s="206">
        <f t="shared" ref="AW59" si="189">AV59+AW58</f>
        <v>0</v>
      </c>
      <c r="AX59" s="206">
        <f t="shared" ref="AX59" si="190">AW59+AX58</f>
        <v>0</v>
      </c>
      <c r="AY59" s="206">
        <f t="shared" ref="AY59" si="191">AX59+AY58</f>
        <v>0</v>
      </c>
      <c r="AZ59" s="206">
        <f t="shared" ref="AZ59" si="192">AY59+AZ58</f>
        <v>0</v>
      </c>
      <c r="BA59" s="206">
        <f t="shared" ref="BA59" si="193">AZ59+BA58</f>
        <v>0</v>
      </c>
      <c r="BB59" s="206">
        <f t="shared" ref="BB59" si="194">BA59+BB58</f>
        <v>0</v>
      </c>
      <c r="BC59" s="567"/>
      <c r="BD59" s="548"/>
      <c r="BE59" s="246"/>
      <c r="BF59" s="169"/>
    </row>
    <row r="60" spans="1:71" ht="29.5" thickBot="1" x14ac:dyDescent="0.4">
      <c r="B60" s="162"/>
      <c r="C60" s="23"/>
      <c r="D60" s="23"/>
      <c r="E60" s="23"/>
      <c r="F60" s="23"/>
      <c r="G60" s="231" t="s">
        <v>37</v>
      </c>
      <c r="H60" s="556">
        <f>G47+G53</f>
        <v>0</v>
      </c>
      <c r="I60" s="556"/>
      <c r="J60" s="232">
        <f>J47+J53</f>
        <v>0</v>
      </c>
      <c r="L60" s="554">
        <f>L47+L53</f>
        <v>0</v>
      </c>
      <c r="M60" s="555"/>
      <c r="O60" s="199"/>
      <c r="R60" s="210" t="s">
        <v>456</v>
      </c>
      <c r="S60" s="353">
        <f>S49+S56</f>
        <v>0</v>
      </c>
      <c r="T60" s="353">
        <f t="shared" ref="T60:BB60" si="195">T49+T56</f>
        <v>0</v>
      </c>
      <c r="U60" s="353">
        <f t="shared" si="195"/>
        <v>0</v>
      </c>
      <c r="V60" s="353">
        <f t="shared" si="195"/>
        <v>0</v>
      </c>
      <c r="W60" s="353">
        <f t="shared" si="195"/>
        <v>0</v>
      </c>
      <c r="X60" s="353">
        <f t="shared" si="195"/>
        <v>0</v>
      </c>
      <c r="Y60" s="353">
        <f t="shared" si="195"/>
        <v>0</v>
      </c>
      <c r="Z60" s="353">
        <f t="shared" si="195"/>
        <v>0</v>
      </c>
      <c r="AA60" s="353">
        <f t="shared" si="195"/>
        <v>0</v>
      </c>
      <c r="AB60" s="353">
        <f t="shared" si="195"/>
        <v>0</v>
      </c>
      <c r="AC60" s="353">
        <f t="shared" si="195"/>
        <v>0</v>
      </c>
      <c r="AD60" s="353">
        <f t="shared" si="195"/>
        <v>0</v>
      </c>
      <c r="AE60" s="353">
        <f t="shared" si="195"/>
        <v>0</v>
      </c>
      <c r="AF60" s="353">
        <f t="shared" si="195"/>
        <v>0</v>
      </c>
      <c r="AG60" s="353">
        <f t="shared" si="195"/>
        <v>0</v>
      </c>
      <c r="AH60" s="353">
        <f t="shared" si="195"/>
        <v>0</v>
      </c>
      <c r="AI60" s="353">
        <f t="shared" si="195"/>
        <v>0</v>
      </c>
      <c r="AJ60" s="353">
        <f t="shared" si="195"/>
        <v>0</v>
      </c>
      <c r="AK60" s="353">
        <f t="shared" si="195"/>
        <v>0</v>
      </c>
      <c r="AL60" s="353">
        <f t="shared" si="195"/>
        <v>0</v>
      </c>
      <c r="AM60" s="353">
        <f t="shared" si="195"/>
        <v>0</v>
      </c>
      <c r="AN60" s="353">
        <f t="shared" si="195"/>
        <v>0</v>
      </c>
      <c r="AO60" s="353">
        <f t="shared" si="195"/>
        <v>0</v>
      </c>
      <c r="AP60" s="353">
        <f t="shared" si="195"/>
        <v>0</v>
      </c>
      <c r="AQ60" s="353">
        <f t="shared" si="195"/>
        <v>0</v>
      </c>
      <c r="AR60" s="353">
        <f t="shared" si="195"/>
        <v>0</v>
      </c>
      <c r="AS60" s="353">
        <f t="shared" si="195"/>
        <v>0</v>
      </c>
      <c r="AT60" s="353">
        <f t="shared" si="195"/>
        <v>0</v>
      </c>
      <c r="AU60" s="353">
        <f t="shared" si="195"/>
        <v>0</v>
      </c>
      <c r="AV60" s="353">
        <f t="shared" si="195"/>
        <v>0</v>
      </c>
      <c r="AW60" s="353">
        <f t="shared" si="195"/>
        <v>0</v>
      </c>
      <c r="AX60" s="353">
        <f t="shared" si="195"/>
        <v>0</v>
      </c>
      <c r="AY60" s="353">
        <f t="shared" si="195"/>
        <v>0</v>
      </c>
      <c r="AZ60" s="353">
        <f t="shared" si="195"/>
        <v>0</v>
      </c>
      <c r="BA60" s="353">
        <f t="shared" si="195"/>
        <v>0</v>
      </c>
      <c r="BB60" s="353">
        <f t="shared" si="195"/>
        <v>0</v>
      </c>
      <c r="BC60" s="249">
        <f>BC47+BC53</f>
        <v>0</v>
      </c>
      <c r="BD60" s="250">
        <f>BD47+BD53</f>
        <v>0</v>
      </c>
      <c r="BE60" s="251">
        <f>BE47+BE53</f>
        <v>0</v>
      </c>
      <c r="BH60" s="103">
        <f>BH51+BH58</f>
        <v>0</v>
      </c>
      <c r="BI60" s="103">
        <f t="shared" ref="BI60:BS60" si="196">BI51+BI58</f>
        <v>0</v>
      </c>
      <c r="BJ60" s="103">
        <f t="shared" si="196"/>
        <v>0</v>
      </c>
      <c r="BK60" s="103">
        <f t="shared" si="196"/>
        <v>0</v>
      </c>
      <c r="BL60" s="103">
        <f t="shared" si="196"/>
        <v>0</v>
      </c>
      <c r="BM60" s="103">
        <f t="shared" si="196"/>
        <v>0</v>
      </c>
      <c r="BN60" s="103">
        <f t="shared" si="196"/>
        <v>0</v>
      </c>
      <c r="BO60" s="103">
        <f t="shared" si="196"/>
        <v>0</v>
      </c>
      <c r="BP60" s="103">
        <f t="shared" si="196"/>
        <v>0</v>
      </c>
      <c r="BQ60" s="103">
        <f t="shared" si="196"/>
        <v>0</v>
      </c>
      <c r="BR60" s="103">
        <f t="shared" si="196"/>
        <v>0</v>
      </c>
      <c r="BS60" s="103">
        <f t="shared" si="196"/>
        <v>0</v>
      </c>
    </row>
    <row r="61" spans="1:71" ht="15" thickBot="1" x14ac:dyDescent="0.4">
      <c r="H61" s="164" t="str">
        <f>IF(H60&gt;120,"Pozor, maximální celkový počet pracovních dní (člověkodnů) je 120.","")</f>
        <v/>
      </c>
      <c r="I61" s="164"/>
      <c r="O61" s="199"/>
    </row>
    <row r="62" spans="1:71" s="51" customFormat="1" ht="45" customHeight="1" thickBot="1" x14ac:dyDescent="0.4">
      <c r="A62" s="345"/>
      <c r="B62" s="431" t="s">
        <v>310</v>
      </c>
      <c r="C62" s="524"/>
      <c r="D62" s="524"/>
      <c r="E62" s="514" t="s">
        <v>419</v>
      </c>
      <c r="F62" s="514"/>
      <c r="G62" s="514"/>
      <c r="H62" s="576" t="s">
        <v>444</v>
      </c>
      <c r="I62" s="576"/>
      <c r="J62" s="124" t="s">
        <v>311</v>
      </c>
      <c r="K62" s="7"/>
      <c r="L62" s="199"/>
      <c r="M62" s="199"/>
      <c r="N62" s="199"/>
      <c r="O62" s="199"/>
      <c r="P62" s="495" t="s">
        <v>324</v>
      </c>
      <c r="Q62" s="484" t="s">
        <v>352</v>
      </c>
      <c r="R62" s="491" t="s">
        <v>87</v>
      </c>
      <c r="S62" s="36" t="s">
        <v>1</v>
      </c>
      <c r="T62" s="36" t="s">
        <v>2</v>
      </c>
      <c r="U62" s="36" t="s">
        <v>3</v>
      </c>
      <c r="V62" s="36" t="s">
        <v>4</v>
      </c>
      <c r="W62" s="36" t="s">
        <v>5</v>
      </c>
      <c r="X62" s="36" t="s">
        <v>6</v>
      </c>
      <c r="Y62" s="36" t="s">
        <v>7</v>
      </c>
      <c r="Z62" s="36" t="s">
        <v>8</v>
      </c>
      <c r="AA62" s="36" t="s">
        <v>9</v>
      </c>
      <c r="AB62" s="36" t="s">
        <v>10</v>
      </c>
      <c r="AC62" s="36" t="s">
        <v>11</v>
      </c>
      <c r="AD62" s="36" t="s">
        <v>12</v>
      </c>
      <c r="AE62" s="36" t="s">
        <v>13</v>
      </c>
      <c r="AF62" s="36" t="s">
        <v>14</v>
      </c>
      <c r="AG62" s="36" t="s">
        <v>15</v>
      </c>
      <c r="AH62" s="36" t="s">
        <v>16</v>
      </c>
      <c r="AI62" s="36" t="s">
        <v>17</v>
      </c>
      <c r="AJ62" s="36" t="s">
        <v>18</v>
      </c>
      <c r="AK62" s="36" t="s">
        <v>19</v>
      </c>
      <c r="AL62" s="36" t="s">
        <v>20</v>
      </c>
      <c r="AM62" s="36" t="s">
        <v>21</v>
      </c>
      <c r="AN62" s="36" t="s">
        <v>22</v>
      </c>
      <c r="AO62" s="36" t="s">
        <v>23</v>
      </c>
      <c r="AP62" s="36" t="s">
        <v>24</v>
      </c>
      <c r="AQ62" s="36" t="s">
        <v>25</v>
      </c>
      <c r="AR62" s="36" t="s">
        <v>26</v>
      </c>
      <c r="AS62" s="36" t="s">
        <v>27</v>
      </c>
      <c r="AT62" s="36" t="s">
        <v>28</v>
      </c>
      <c r="AU62" s="36" t="s">
        <v>29</v>
      </c>
      <c r="AV62" s="36" t="s">
        <v>30</v>
      </c>
      <c r="AW62" s="36" t="s">
        <v>31</v>
      </c>
      <c r="AX62" s="36" t="s">
        <v>32</v>
      </c>
      <c r="AY62" s="36" t="s">
        <v>33</v>
      </c>
      <c r="AZ62" s="36" t="s">
        <v>34</v>
      </c>
      <c r="BA62" s="36" t="s">
        <v>35</v>
      </c>
      <c r="BB62" s="36" t="s">
        <v>36</v>
      </c>
      <c r="BC62" s="72" t="s">
        <v>113</v>
      </c>
      <c r="BD62" s="73" t="s">
        <v>114</v>
      </c>
      <c r="BE62" s="50"/>
      <c r="BF62" s="50"/>
      <c r="BH62" s="482" t="s">
        <v>166</v>
      </c>
      <c r="BI62" s="483"/>
      <c r="BJ62" s="483"/>
      <c r="BK62" s="483"/>
      <c r="BL62" s="483"/>
      <c r="BM62" s="483"/>
      <c r="BN62" s="483"/>
      <c r="BO62" s="483"/>
      <c r="BP62" s="483"/>
      <c r="BQ62" s="483"/>
      <c r="BR62" s="483"/>
      <c r="BS62" s="483"/>
    </row>
    <row r="63" spans="1:71" s="51" customFormat="1" ht="21" hidden="1" customHeight="1" thickBot="1" x14ac:dyDescent="0.4">
      <c r="A63" s="346"/>
      <c r="B63" s="433"/>
      <c r="C63" s="504"/>
      <c r="D63" s="504"/>
      <c r="E63" s="574" t="s">
        <v>420</v>
      </c>
      <c r="F63" s="574"/>
      <c r="G63" s="574"/>
      <c r="H63" s="167"/>
      <c r="I63" s="167"/>
      <c r="J63" s="512" t="s">
        <v>317</v>
      </c>
      <c r="K63" s="7"/>
      <c r="L63" s="199" t="s">
        <v>161</v>
      </c>
      <c r="M63" s="199"/>
      <c r="N63" s="199"/>
      <c r="O63" s="199"/>
      <c r="P63" s="496"/>
      <c r="Q63" s="485"/>
      <c r="R63" s="492"/>
      <c r="S63" s="28">
        <f>MONTH(Úvod!$F$12)</f>
        <v>1</v>
      </c>
      <c r="T63" s="29">
        <f t="shared" ref="T63" si="197">IF(S63=12,1,S63+1)</f>
        <v>2</v>
      </c>
      <c r="U63" s="29">
        <f t="shared" ref="U63" si="198">IF(T63=12,1,T63+1)</f>
        <v>3</v>
      </c>
      <c r="V63" s="30">
        <f t="shared" ref="V63" si="199">IF(U63=12,1,U63+1)</f>
        <v>4</v>
      </c>
      <c r="W63" s="30">
        <f t="shared" ref="W63" si="200">IF(V63=12,1,V63+1)</f>
        <v>5</v>
      </c>
      <c r="X63" s="30">
        <f t="shared" ref="X63" si="201">IF(W63=12,1,W63+1)</f>
        <v>6</v>
      </c>
      <c r="Y63" s="30">
        <f t="shared" ref="Y63" si="202">IF(X63=12,1,X63+1)</f>
        <v>7</v>
      </c>
      <c r="Z63" s="30">
        <f t="shared" ref="Z63" si="203">IF(Y63=12,1,Y63+1)</f>
        <v>8</v>
      </c>
      <c r="AA63" s="30">
        <f t="shared" ref="AA63" si="204">IF(Z63=12,1,Z63+1)</f>
        <v>9</v>
      </c>
      <c r="AB63" s="30">
        <f>IF(AA63=12,1,AA63+1)</f>
        <v>10</v>
      </c>
      <c r="AC63" s="30">
        <f t="shared" ref="AC63" si="205">IF(AB63=12,1,AB63+1)</f>
        <v>11</v>
      </c>
      <c r="AD63" s="30">
        <f t="shared" ref="AD63" si="206">IF(AC63=12,1,AC63+1)</f>
        <v>12</v>
      </c>
      <c r="AE63" s="30">
        <f t="shared" ref="AE63" si="207">IF(AD63=12,1,AD63+1)</f>
        <v>1</v>
      </c>
      <c r="AF63" s="30">
        <f t="shared" ref="AF63" si="208">IF(AE63=12,1,AE63+1)</f>
        <v>2</v>
      </c>
      <c r="AG63" s="30">
        <f t="shared" ref="AG63" si="209">IF(AF63=12,1,AF63+1)</f>
        <v>3</v>
      </c>
      <c r="AH63" s="30">
        <f t="shared" ref="AH63" si="210">IF(AG63=12,1,AG63+1)</f>
        <v>4</v>
      </c>
      <c r="AI63" s="30">
        <f t="shared" ref="AI63" si="211">IF(AH63=12,1,AH63+1)</f>
        <v>5</v>
      </c>
      <c r="AJ63" s="30">
        <f t="shared" ref="AJ63" si="212">IF(AI63=12,1,AI63+1)</f>
        <v>6</v>
      </c>
      <c r="AK63" s="30">
        <f>IF(AJ63=12,1,AJ63+1)</f>
        <v>7</v>
      </c>
      <c r="AL63" s="30">
        <f t="shared" ref="AL63" si="213">IF(AK63=12,1,AK63+1)</f>
        <v>8</v>
      </c>
      <c r="AM63" s="30">
        <f t="shared" ref="AM63" si="214">IF(AL63=12,1,AL63+1)</f>
        <v>9</v>
      </c>
      <c r="AN63" s="30">
        <f t="shared" ref="AN63" si="215">IF(AM63=12,1,AM63+1)</f>
        <v>10</v>
      </c>
      <c r="AO63" s="30">
        <f t="shared" ref="AO63" si="216">IF(AN63=12,1,AN63+1)</f>
        <v>11</v>
      </c>
      <c r="AP63" s="30">
        <f t="shared" ref="AP63" si="217">IF(AO63=12,1,AO63+1)</f>
        <v>12</v>
      </c>
      <c r="AQ63" s="30">
        <f t="shared" ref="AQ63" si="218">IF(AP63=12,1,AP63+1)</f>
        <v>1</v>
      </c>
      <c r="AR63" s="30">
        <f t="shared" ref="AR63" si="219">IF(AQ63=12,1,AQ63+1)</f>
        <v>2</v>
      </c>
      <c r="AS63" s="30">
        <f t="shared" ref="AS63" si="220">IF(AR63=12,1,AR63+1)</f>
        <v>3</v>
      </c>
      <c r="AT63" s="30">
        <f t="shared" ref="AT63" si="221">IF(AS63=12,1,AS63+1)</f>
        <v>4</v>
      </c>
      <c r="AU63" s="30">
        <f t="shared" ref="AU63" si="222">IF(AT63=12,1,AT63+1)</f>
        <v>5</v>
      </c>
      <c r="AV63" s="30">
        <f t="shared" ref="AV63" si="223">IF(AU63=12,1,AU63+1)</f>
        <v>6</v>
      </c>
      <c r="AW63" s="30">
        <f t="shared" ref="AW63" si="224">IF(AV63=12,1,AV63+1)</f>
        <v>7</v>
      </c>
      <c r="AX63" s="30">
        <f t="shared" ref="AX63" si="225">IF(AW63=12,1,AW63+1)</f>
        <v>8</v>
      </c>
      <c r="AY63" s="30">
        <f t="shared" ref="AY63" si="226">IF(AX63=12,1,AX63+1)</f>
        <v>9</v>
      </c>
      <c r="AZ63" s="30">
        <f t="shared" ref="AZ63" si="227">IF(AY63=12,1,AY63+1)</f>
        <v>10</v>
      </c>
      <c r="BA63" s="30">
        <f t="shared" ref="BA63" si="228">IF(AZ63=12,1,AZ63+1)</f>
        <v>11</v>
      </c>
      <c r="BB63" s="30">
        <f t="shared" ref="BB63" si="229">IF(BA63=12,1,BA63+1)</f>
        <v>12</v>
      </c>
      <c r="BC63" s="34"/>
      <c r="BD63" s="31"/>
      <c r="BE63" s="50"/>
      <c r="BF63" s="50"/>
    </row>
    <row r="64" spans="1:71" s="51" customFormat="1" ht="18" hidden="1" customHeight="1" x14ac:dyDescent="0.35">
      <c r="A64" s="346"/>
      <c r="B64" s="433"/>
      <c r="C64" s="504"/>
      <c r="D64" s="504"/>
      <c r="E64" s="574"/>
      <c r="F64" s="574"/>
      <c r="G64" s="574"/>
      <c r="H64" s="167"/>
      <c r="I64" s="167"/>
      <c r="J64" s="512"/>
      <c r="K64" s="7"/>
      <c r="L64" s="199"/>
      <c r="M64" s="199"/>
      <c r="N64" s="199"/>
      <c r="O64" s="199"/>
      <c r="P64" s="496"/>
      <c r="Q64" s="485"/>
      <c r="R64" s="492"/>
      <c r="S64" s="16">
        <f t="shared" ref="S64:BB64" si="230">VALUE(_xlfn.CONCAT(S63,".",S66))</f>
        <v>1</v>
      </c>
      <c r="T64" s="27">
        <f t="shared" si="230"/>
        <v>32</v>
      </c>
      <c r="U64" s="27">
        <f t="shared" si="230"/>
        <v>61</v>
      </c>
      <c r="V64" s="27">
        <f t="shared" si="230"/>
        <v>92</v>
      </c>
      <c r="W64" s="27">
        <f t="shared" si="230"/>
        <v>122</v>
      </c>
      <c r="X64" s="27">
        <f t="shared" si="230"/>
        <v>153</v>
      </c>
      <c r="Y64" s="27">
        <f t="shared" si="230"/>
        <v>183</v>
      </c>
      <c r="Z64" s="27">
        <f t="shared" si="230"/>
        <v>214</v>
      </c>
      <c r="AA64" s="27">
        <f t="shared" si="230"/>
        <v>245</v>
      </c>
      <c r="AB64" s="27">
        <f t="shared" si="230"/>
        <v>275</v>
      </c>
      <c r="AC64" s="27">
        <f t="shared" si="230"/>
        <v>306</v>
      </c>
      <c r="AD64" s="27">
        <f t="shared" si="230"/>
        <v>336</v>
      </c>
      <c r="AE64" s="27">
        <f t="shared" si="230"/>
        <v>367</v>
      </c>
      <c r="AF64" s="27">
        <f t="shared" si="230"/>
        <v>398</v>
      </c>
      <c r="AG64" s="27">
        <f t="shared" si="230"/>
        <v>426</v>
      </c>
      <c r="AH64" s="27">
        <f t="shared" si="230"/>
        <v>457</v>
      </c>
      <c r="AI64" s="27">
        <f t="shared" si="230"/>
        <v>487</v>
      </c>
      <c r="AJ64" s="27">
        <f t="shared" si="230"/>
        <v>518</v>
      </c>
      <c r="AK64" s="27">
        <f t="shared" si="230"/>
        <v>548</v>
      </c>
      <c r="AL64" s="27">
        <f t="shared" si="230"/>
        <v>579</v>
      </c>
      <c r="AM64" s="27">
        <f t="shared" si="230"/>
        <v>610</v>
      </c>
      <c r="AN64" s="27">
        <f t="shared" si="230"/>
        <v>640</v>
      </c>
      <c r="AO64" s="27">
        <f t="shared" si="230"/>
        <v>671</v>
      </c>
      <c r="AP64" s="27">
        <f t="shared" si="230"/>
        <v>701</v>
      </c>
      <c r="AQ64" s="27">
        <f t="shared" si="230"/>
        <v>732</v>
      </c>
      <c r="AR64" s="27">
        <f t="shared" si="230"/>
        <v>763</v>
      </c>
      <c r="AS64" s="27">
        <f t="shared" si="230"/>
        <v>791</v>
      </c>
      <c r="AT64" s="27">
        <f t="shared" si="230"/>
        <v>822</v>
      </c>
      <c r="AU64" s="27">
        <f t="shared" si="230"/>
        <v>852</v>
      </c>
      <c r="AV64" s="27">
        <f t="shared" si="230"/>
        <v>883</v>
      </c>
      <c r="AW64" s="27">
        <f t="shared" si="230"/>
        <v>913</v>
      </c>
      <c r="AX64" s="27">
        <f t="shared" si="230"/>
        <v>944</v>
      </c>
      <c r="AY64" s="27">
        <f t="shared" si="230"/>
        <v>975</v>
      </c>
      <c r="AZ64" s="27">
        <f t="shared" si="230"/>
        <v>1005</v>
      </c>
      <c r="BA64" s="27">
        <f t="shared" si="230"/>
        <v>1036</v>
      </c>
      <c r="BB64" s="27">
        <f t="shared" si="230"/>
        <v>1066</v>
      </c>
      <c r="BC64" s="35"/>
      <c r="BD64" s="32"/>
      <c r="BE64" s="50"/>
      <c r="BF64" s="50"/>
    </row>
    <row r="65" spans="1:71" s="51" customFormat="1" ht="18" customHeight="1" x14ac:dyDescent="0.35">
      <c r="A65" s="346"/>
      <c r="B65" s="433"/>
      <c r="C65" s="504"/>
      <c r="D65" s="504"/>
      <c r="E65" s="574"/>
      <c r="F65" s="574"/>
      <c r="G65" s="574"/>
      <c r="H65" s="515" t="s">
        <v>421</v>
      </c>
      <c r="I65" s="515"/>
      <c r="J65" s="512"/>
      <c r="K65" s="7"/>
      <c r="L65" s="199"/>
      <c r="M65" s="199"/>
      <c r="N65" s="199"/>
      <c r="O65" s="199"/>
      <c r="P65" s="496"/>
      <c r="Q65" s="485"/>
      <c r="R65" s="492"/>
      <c r="S65" s="17" t="str">
        <f>VLOOKUP(S63,'Podpůrná data'!$J$195:$K$206,2)</f>
        <v>leden</v>
      </c>
      <c r="T65" s="17" t="str">
        <f>VLOOKUP(T63,'Podpůrná data'!$J$195:$K$206,2)</f>
        <v>únor</v>
      </c>
      <c r="U65" s="17" t="str">
        <f>VLOOKUP(U63,'Podpůrná data'!$J$195:$K$206,2)</f>
        <v>březen</v>
      </c>
      <c r="V65" s="17" t="str">
        <f>VLOOKUP(V63,'Podpůrná data'!$J$195:$K$206,2)</f>
        <v>duben</v>
      </c>
      <c r="W65" s="17" t="str">
        <f>VLOOKUP(W63,'Podpůrná data'!$J$195:$K$206,2)</f>
        <v>květen</v>
      </c>
      <c r="X65" s="17" t="str">
        <f>VLOOKUP(X63,'Podpůrná data'!$J$195:$K$206,2)</f>
        <v>červen</v>
      </c>
      <c r="Y65" s="17" t="str">
        <f>VLOOKUP(Y63,'Podpůrná data'!$J$195:$K$206,2)</f>
        <v>červenec</v>
      </c>
      <c r="Z65" s="17" t="str">
        <f>VLOOKUP(Z63,'Podpůrná data'!$J$195:$K$206,2)</f>
        <v>srpen</v>
      </c>
      <c r="AA65" s="17" t="str">
        <f>VLOOKUP(AA63,'Podpůrná data'!$J$195:$K$206,2)</f>
        <v>září</v>
      </c>
      <c r="AB65" s="17" t="str">
        <f>VLOOKUP(AB63,'Podpůrná data'!$J$195:$K$206,2)</f>
        <v>říjen</v>
      </c>
      <c r="AC65" s="17" t="str">
        <f>VLOOKUP(AC63,'Podpůrná data'!$J$195:$K$206,2)</f>
        <v>listopad</v>
      </c>
      <c r="AD65" s="17" t="str">
        <f>VLOOKUP(AD63,'Podpůrná data'!$J$195:$K$206,2)</f>
        <v>prosinec</v>
      </c>
      <c r="AE65" s="17" t="str">
        <f>VLOOKUP(AE63,'Podpůrná data'!$J$195:$K$206,2)</f>
        <v>leden</v>
      </c>
      <c r="AF65" s="17" t="str">
        <f>VLOOKUP(AF63,'Podpůrná data'!$J$195:$K$206,2)</f>
        <v>únor</v>
      </c>
      <c r="AG65" s="17" t="str">
        <f>VLOOKUP(AG63,'Podpůrná data'!$J$195:$K$206,2)</f>
        <v>březen</v>
      </c>
      <c r="AH65" s="17" t="str">
        <f>VLOOKUP(AH63,'Podpůrná data'!$J$195:$K$206,2)</f>
        <v>duben</v>
      </c>
      <c r="AI65" s="17" t="str">
        <f>VLOOKUP(AI63,'Podpůrná data'!$J$195:$K$206,2)</f>
        <v>květen</v>
      </c>
      <c r="AJ65" s="17" t="str">
        <f>VLOOKUP(AJ63,'Podpůrná data'!$J$195:$K$206,2)</f>
        <v>červen</v>
      </c>
      <c r="AK65" s="17" t="str">
        <f>VLOOKUP(AK63,'Podpůrná data'!$J$195:$K$206,2)</f>
        <v>červenec</v>
      </c>
      <c r="AL65" s="17" t="str">
        <f>VLOOKUP(AL63,'Podpůrná data'!$J$195:$K$206,2)</f>
        <v>srpen</v>
      </c>
      <c r="AM65" s="17" t="str">
        <f>VLOOKUP(AM63,'Podpůrná data'!$J$195:$K$206,2)</f>
        <v>září</v>
      </c>
      <c r="AN65" s="17" t="str">
        <f>VLOOKUP(AN63,'Podpůrná data'!$J$195:$K$206,2)</f>
        <v>říjen</v>
      </c>
      <c r="AO65" s="17" t="str">
        <f>VLOOKUP(AO63,'Podpůrná data'!$J$195:$K$206,2)</f>
        <v>listopad</v>
      </c>
      <c r="AP65" s="17" t="str">
        <f>VLOOKUP(AP63,'Podpůrná data'!$J$195:$K$206,2)</f>
        <v>prosinec</v>
      </c>
      <c r="AQ65" s="17" t="str">
        <f>VLOOKUP(AQ63,'Podpůrná data'!$J$195:$K$206,2)</f>
        <v>leden</v>
      </c>
      <c r="AR65" s="17" t="str">
        <f>VLOOKUP(AR63,'Podpůrná data'!$J$195:$K$206,2)</f>
        <v>únor</v>
      </c>
      <c r="AS65" s="17" t="str">
        <f>VLOOKUP(AS63,'Podpůrná data'!$J$195:$K$206,2)</f>
        <v>březen</v>
      </c>
      <c r="AT65" s="17" t="str">
        <f>VLOOKUP(AT63,'Podpůrná data'!$J$195:$K$206,2)</f>
        <v>duben</v>
      </c>
      <c r="AU65" s="17" t="str">
        <f>VLOOKUP(AU63,'Podpůrná data'!$J$195:$K$206,2)</f>
        <v>květen</v>
      </c>
      <c r="AV65" s="17" t="str">
        <f>VLOOKUP(AV63,'Podpůrná data'!$J$195:$K$206,2)</f>
        <v>červen</v>
      </c>
      <c r="AW65" s="17" t="str">
        <f>VLOOKUP(AW63,'Podpůrná data'!$J$195:$K$206,2)</f>
        <v>červenec</v>
      </c>
      <c r="AX65" s="17" t="str">
        <f>VLOOKUP(AX63,'Podpůrná data'!$J$195:$K$206,2)</f>
        <v>srpen</v>
      </c>
      <c r="AY65" s="17" t="str">
        <f>VLOOKUP(AY63,'Podpůrná data'!$J$195:$K$206,2)</f>
        <v>září</v>
      </c>
      <c r="AZ65" s="17" t="str">
        <f>VLOOKUP(AZ63,'Podpůrná data'!$J$195:$K$206,2)</f>
        <v>říjen</v>
      </c>
      <c r="BA65" s="17" t="str">
        <f>VLOOKUP(BA63,'Podpůrná data'!$J$195:$K$206,2)</f>
        <v>listopad</v>
      </c>
      <c r="BB65" s="17" t="str">
        <f>VLOOKUP(BB63,'Podpůrná data'!$J$195:$K$206,2)</f>
        <v>prosinec</v>
      </c>
      <c r="BC65" s="549">
        <f>SUM(S70:BB70)</f>
        <v>0</v>
      </c>
      <c r="BD65" s="544">
        <f>SUM(S71:BB71)</f>
        <v>0</v>
      </c>
      <c r="BE65" s="50"/>
      <c r="BF65" s="50"/>
      <c r="BH65" s="104" t="s">
        <v>389</v>
      </c>
      <c r="BI65" s="104" t="s">
        <v>391</v>
      </c>
      <c r="BJ65" s="104" t="s">
        <v>392</v>
      </c>
      <c r="BK65" s="104" t="s">
        <v>393</v>
      </c>
      <c r="BL65" s="104" t="s">
        <v>394</v>
      </c>
      <c r="BM65" s="104" t="s">
        <v>395</v>
      </c>
      <c r="BN65" s="104" t="s">
        <v>396</v>
      </c>
      <c r="BO65" s="104" t="s">
        <v>397</v>
      </c>
      <c r="BP65" s="104" t="s">
        <v>398</v>
      </c>
      <c r="BQ65" s="104" t="s">
        <v>399</v>
      </c>
      <c r="BR65" s="104" t="s">
        <v>400</v>
      </c>
      <c r="BS65" s="104" t="s">
        <v>401</v>
      </c>
    </row>
    <row r="66" spans="1:71" s="51" customFormat="1" ht="16.399999999999999" customHeight="1" thickBot="1" x14ac:dyDescent="0.4">
      <c r="A66" s="346"/>
      <c r="B66" s="433"/>
      <c r="C66" s="504"/>
      <c r="D66" s="504"/>
      <c r="E66" s="574"/>
      <c r="F66" s="574"/>
      <c r="G66" s="574"/>
      <c r="H66" s="515"/>
      <c r="I66" s="515"/>
      <c r="J66" s="512"/>
      <c r="K66" s="7"/>
      <c r="L66" s="199"/>
      <c r="M66" s="199"/>
      <c r="N66" s="199"/>
      <c r="O66" s="199"/>
      <c r="P66" s="496"/>
      <c r="Q66" s="485"/>
      <c r="R66" s="492"/>
      <c r="S66" s="229">
        <f>YEAR(Úvod!$F$12)</f>
        <v>1900</v>
      </c>
      <c r="T66" s="229">
        <f t="shared" ref="T66" si="231">IF(T63=1,S66+1,S66)</f>
        <v>1900</v>
      </c>
      <c r="U66" s="229">
        <f t="shared" ref="U66" si="232">IF(U63=1,T66+1,T66)</f>
        <v>1900</v>
      </c>
      <c r="V66" s="229">
        <f t="shared" ref="V66" si="233">IF(V63=1,U66+1,U66)</f>
        <v>1900</v>
      </c>
      <c r="W66" s="229">
        <f t="shared" ref="W66" si="234">IF(W63=1,V66+1,V66)</f>
        <v>1900</v>
      </c>
      <c r="X66" s="229">
        <f t="shared" ref="X66" si="235">IF(X63=1,W66+1,W66)</f>
        <v>1900</v>
      </c>
      <c r="Y66" s="229">
        <f t="shared" ref="Y66" si="236">IF(Y63=1,X66+1,X66)</f>
        <v>1900</v>
      </c>
      <c r="Z66" s="229">
        <f t="shared" ref="Z66" si="237">IF(Z63=1,Y66+1,Y66)</f>
        <v>1900</v>
      </c>
      <c r="AA66" s="229">
        <f t="shared" ref="AA66" si="238">IF(AA63=1,Z66+1,Z66)</f>
        <v>1900</v>
      </c>
      <c r="AB66" s="229">
        <f t="shared" ref="AB66" si="239">IF(AB63=1,AA66+1,AA66)</f>
        <v>1900</v>
      </c>
      <c r="AC66" s="229">
        <f t="shared" ref="AC66" si="240">IF(AC63=1,AB66+1,AB66)</f>
        <v>1900</v>
      </c>
      <c r="AD66" s="229">
        <f t="shared" ref="AD66" si="241">IF(AD63=1,AC66+1,AC66)</f>
        <v>1900</v>
      </c>
      <c r="AE66" s="229">
        <f t="shared" ref="AE66" si="242">IF(AE63=1,AD66+1,AD66)</f>
        <v>1901</v>
      </c>
      <c r="AF66" s="229">
        <f t="shared" ref="AF66" si="243">IF(AF63=1,AE66+1,AE66)</f>
        <v>1901</v>
      </c>
      <c r="AG66" s="229">
        <f t="shared" ref="AG66" si="244">IF(AG63=1,AF66+1,AF66)</f>
        <v>1901</v>
      </c>
      <c r="AH66" s="229">
        <f t="shared" ref="AH66" si="245">IF(AH63=1,AG66+1,AG66)</f>
        <v>1901</v>
      </c>
      <c r="AI66" s="229">
        <f t="shared" ref="AI66" si="246">IF(AI63=1,AH66+1,AH66)</f>
        <v>1901</v>
      </c>
      <c r="AJ66" s="229">
        <f t="shared" ref="AJ66" si="247">IF(AJ63=1,AI66+1,AI66)</f>
        <v>1901</v>
      </c>
      <c r="AK66" s="229">
        <f t="shared" ref="AK66" si="248">IF(AK63=1,AJ66+1,AJ66)</f>
        <v>1901</v>
      </c>
      <c r="AL66" s="229">
        <f t="shared" ref="AL66" si="249">IF(AL63=1,AK66+1,AK66)</f>
        <v>1901</v>
      </c>
      <c r="AM66" s="229">
        <f t="shared" ref="AM66" si="250">IF(AM63=1,AL66+1,AL66)</f>
        <v>1901</v>
      </c>
      <c r="AN66" s="229">
        <f t="shared" ref="AN66" si="251">IF(AN63=1,AM66+1,AM66)</f>
        <v>1901</v>
      </c>
      <c r="AO66" s="229">
        <f t="shared" ref="AO66" si="252">IF(AO63=1,AN66+1,AN66)</f>
        <v>1901</v>
      </c>
      <c r="AP66" s="229">
        <f t="shared" ref="AP66" si="253">IF(AP63=1,AO66+1,AO66)</f>
        <v>1901</v>
      </c>
      <c r="AQ66" s="229">
        <f t="shared" ref="AQ66" si="254">IF(AQ63=1,AP66+1,AP66)</f>
        <v>1902</v>
      </c>
      <c r="AR66" s="229">
        <f t="shared" ref="AR66" si="255">IF(AR63=1,AQ66+1,AQ66)</f>
        <v>1902</v>
      </c>
      <c r="AS66" s="229">
        <f t="shared" ref="AS66" si="256">IF(AS63=1,AR66+1,AR66)</f>
        <v>1902</v>
      </c>
      <c r="AT66" s="229">
        <f t="shared" ref="AT66" si="257">IF(AT63=1,AS66+1,AS66)</f>
        <v>1902</v>
      </c>
      <c r="AU66" s="229">
        <f t="shared" ref="AU66" si="258">IF(AU63=1,AT66+1,AT66)</f>
        <v>1902</v>
      </c>
      <c r="AV66" s="229">
        <f t="shared" ref="AV66" si="259">IF(AV63=1,AU66+1,AU66)</f>
        <v>1902</v>
      </c>
      <c r="AW66" s="229">
        <f t="shared" ref="AW66" si="260">IF(AW63=1,AV66+1,AV66)</f>
        <v>1902</v>
      </c>
      <c r="AX66" s="229">
        <f t="shared" ref="AX66" si="261">IF(AX63=1,AW66+1,AW66)</f>
        <v>1902</v>
      </c>
      <c r="AY66" s="229">
        <f t="shared" ref="AY66" si="262">IF(AY63=1,AX66+1,AX66)</f>
        <v>1902</v>
      </c>
      <c r="AZ66" s="229">
        <f t="shared" ref="AZ66" si="263">IF(AZ63=1,AY66+1,AY66)</f>
        <v>1902</v>
      </c>
      <c r="BA66" s="229">
        <f t="shared" ref="BA66" si="264">IF(BA63=1,AZ66+1,AZ66)</f>
        <v>1902</v>
      </c>
      <c r="BB66" s="229">
        <f t="shared" ref="BB66" si="265">IF(BB63=1,BA66+1,BA66)</f>
        <v>1902</v>
      </c>
      <c r="BC66" s="549"/>
      <c r="BD66" s="544"/>
      <c r="BE66" s="50"/>
      <c r="BF66" s="50"/>
    </row>
    <row r="67" spans="1:71" s="51" customFormat="1" ht="23" customHeight="1" x14ac:dyDescent="0.35">
      <c r="A67" s="346"/>
      <c r="B67" s="435"/>
      <c r="C67" s="505"/>
      <c r="D67" s="505"/>
      <c r="E67" s="575"/>
      <c r="F67" s="575"/>
      <c r="G67" s="575"/>
      <c r="H67" s="521"/>
      <c r="I67" s="521"/>
      <c r="J67" s="513"/>
      <c r="K67" s="7"/>
      <c r="L67" s="199"/>
      <c r="M67" s="199"/>
      <c r="N67" s="199"/>
      <c r="O67" s="199"/>
      <c r="P67" s="552" t="str">
        <f>IF(J68="","",IF(P17="","",P17))</f>
        <v/>
      </c>
      <c r="Q67" s="475" t="str">
        <f>IF(P67="","",IF(Q17="","",Q17))</f>
        <v/>
      </c>
      <c r="R67" s="219" t="s">
        <v>390</v>
      </c>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549"/>
      <c r="BD67" s="544"/>
      <c r="BE67" s="50"/>
      <c r="BF67" s="50"/>
    </row>
    <row r="68" spans="1:71" s="51" customFormat="1" ht="33" customHeight="1" x14ac:dyDescent="0.35">
      <c r="A68" s="50"/>
      <c r="B68" s="65"/>
      <c r="C68" s="499"/>
      <c r="D68" s="499"/>
      <c r="E68" s="538"/>
      <c r="F68" s="538"/>
      <c r="G68" s="538"/>
      <c r="H68" s="516" t="str">
        <f>IF(E68="","",'Podpůrná data'!$J$4)</f>
        <v/>
      </c>
      <c r="I68" s="516"/>
      <c r="J68" s="155">
        <f>IF(E68="",0,E68*H68)</f>
        <v>0</v>
      </c>
      <c r="K68" s="228">
        <f>IF(J68&gt;0,IF(ISTEXT(C68)=TRUE,0,1),0)</f>
        <v>0</v>
      </c>
      <c r="L68" s="201"/>
      <c r="M68" s="201"/>
      <c r="N68" s="201"/>
      <c r="O68" s="201"/>
      <c r="P68" s="553"/>
      <c r="Q68" s="476"/>
      <c r="R68" s="157" t="s">
        <v>320</v>
      </c>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549"/>
      <c r="BD68" s="544"/>
      <c r="BE68" s="50"/>
      <c r="BF68" s="50"/>
    </row>
    <row r="69" spans="1:71" s="51" customFormat="1" ht="41.5" hidden="1" customHeight="1" x14ac:dyDescent="0.35">
      <c r="A69" s="50"/>
      <c r="B69" s="67"/>
      <c r="C69" s="33"/>
      <c r="D69" s="33"/>
      <c r="E69" s="33"/>
      <c r="F69" s="33"/>
      <c r="G69" s="33"/>
      <c r="H69" s="33"/>
      <c r="I69" s="33"/>
      <c r="J69" s="19"/>
      <c r="K69" s="7"/>
      <c r="L69" s="199"/>
      <c r="M69" s="199"/>
      <c r="N69" s="199"/>
      <c r="O69" s="199"/>
      <c r="Q69" s="216"/>
      <c r="R69" s="165" t="s">
        <v>321</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549"/>
      <c r="BD69" s="544"/>
      <c r="BE69" s="50"/>
      <c r="BF69" s="50"/>
    </row>
    <row r="70" spans="1:71" s="51" customFormat="1" ht="29" x14ac:dyDescent="0.35">
      <c r="A70" s="50"/>
      <c r="B70" s="67"/>
      <c r="C70" s="33"/>
      <c r="D70" s="33"/>
      <c r="E70" s="33"/>
      <c r="F70" s="33"/>
      <c r="G70" s="33"/>
      <c r="H70" s="33"/>
      <c r="I70" s="33"/>
      <c r="J70" s="19"/>
      <c r="K70" s="7"/>
      <c r="L70" s="199"/>
      <c r="M70" s="199"/>
      <c r="N70" s="199"/>
      <c r="O70" s="199"/>
      <c r="Q70" s="216"/>
      <c r="R70" s="157" t="s">
        <v>322</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549"/>
      <c r="BD70" s="544"/>
      <c r="BE70" s="50"/>
      <c r="BF70" s="50"/>
    </row>
    <row r="71" spans="1:71" s="51" customFormat="1" ht="25.4" customHeight="1" thickBot="1" x14ac:dyDescent="0.4">
      <c r="A71" s="50"/>
      <c r="B71" s="68"/>
      <c r="C71" s="23"/>
      <c r="D71" s="23"/>
      <c r="E71" s="23"/>
      <c r="F71" s="23"/>
      <c r="G71" s="23"/>
      <c r="H71" s="23"/>
      <c r="I71" s="23"/>
      <c r="J71" s="24"/>
      <c r="K71" s="7"/>
      <c r="L71" s="199"/>
      <c r="M71" s="199"/>
      <c r="N71" s="199"/>
      <c r="O71" s="199"/>
      <c r="Q71" s="216"/>
      <c r="R71" s="166" t="s">
        <v>104</v>
      </c>
      <c r="S71" s="26">
        <f t="shared" ref="S71:BB71" si="268">IF(S70&gt;0,S70*$H$68,0)</f>
        <v>0</v>
      </c>
      <c r="T71" s="26">
        <f t="shared" si="268"/>
        <v>0</v>
      </c>
      <c r="U71" s="26">
        <f t="shared" si="268"/>
        <v>0</v>
      </c>
      <c r="V71" s="26">
        <f t="shared" si="268"/>
        <v>0</v>
      </c>
      <c r="W71" s="26">
        <f t="shared" si="268"/>
        <v>0</v>
      </c>
      <c r="X71" s="26">
        <f t="shared" si="268"/>
        <v>0</v>
      </c>
      <c r="Y71" s="26">
        <f t="shared" si="268"/>
        <v>0</v>
      </c>
      <c r="Z71" s="26">
        <f t="shared" si="268"/>
        <v>0</v>
      </c>
      <c r="AA71" s="26">
        <f t="shared" si="268"/>
        <v>0</v>
      </c>
      <c r="AB71" s="26">
        <f t="shared" si="268"/>
        <v>0</v>
      </c>
      <c r="AC71" s="26">
        <f t="shared" si="268"/>
        <v>0</v>
      </c>
      <c r="AD71" s="26">
        <f t="shared" si="268"/>
        <v>0</v>
      </c>
      <c r="AE71" s="26">
        <f t="shared" si="268"/>
        <v>0</v>
      </c>
      <c r="AF71" s="26">
        <f t="shared" si="268"/>
        <v>0</v>
      </c>
      <c r="AG71" s="26">
        <f t="shared" si="268"/>
        <v>0</v>
      </c>
      <c r="AH71" s="26">
        <f t="shared" si="268"/>
        <v>0</v>
      </c>
      <c r="AI71" s="26">
        <f t="shared" si="268"/>
        <v>0</v>
      </c>
      <c r="AJ71" s="26">
        <f t="shared" si="268"/>
        <v>0</v>
      </c>
      <c r="AK71" s="26">
        <f t="shared" si="268"/>
        <v>0</v>
      </c>
      <c r="AL71" s="26">
        <f t="shared" si="268"/>
        <v>0</v>
      </c>
      <c r="AM71" s="26">
        <f t="shared" si="268"/>
        <v>0</v>
      </c>
      <c r="AN71" s="26">
        <f t="shared" si="268"/>
        <v>0</v>
      </c>
      <c r="AO71" s="26">
        <f t="shared" si="268"/>
        <v>0</v>
      </c>
      <c r="AP71" s="26">
        <f t="shared" si="268"/>
        <v>0</v>
      </c>
      <c r="AQ71" s="26">
        <f t="shared" si="268"/>
        <v>0</v>
      </c>
      <c r="AR71" s="26">
        <f t="shared" si="268"/>
        <v>0</v>
      </c>
      <c r="AS71" s="26">
        <f t="shared" si="268"/>
        <v>0</v>
      </c>
      <c r="AT71" s="26">
        <f t="shared" si="268"/>
        <v>0</v>
      </c>
      <c r="AU71" s="26">
        <f t="shared" si="268"/>
        <v>0</v>
      </c>
      <c r="AV71" s="26">
        <f t="shared" si="268"/>
        <v>0</v>
      </c>
      <c r="AW71" s="26">
        <f t="shared" si="268"/>
        <v>0</v>
      </c>
      <c r="AX71" s="26">
        <f t="shared" si="268"/>
        <v>0</v>
      </c>
      <c r="AY71" s="26">
        <f t="shared" si="268"/>
        <v>0</v>
      </c>
      <c r="AZ71" s="26">
        <f t="shared" si="268"/>
        <v>0</v>
      </c>
      <c r="BA71" s="26">
        <f t="shared" si="268"/>
        <v>0</v>
      </c>
      <c r="BB71" s="26">
        <f t="shared" si="268"/>
        <v>0</v>
      </c>
      <c r="BC71" s="550"/>
      <c r="BD71" s="545"/>
      <c r="BE71" s="50"/>
      <c r="BF71" s="50"/>
      <c r="BH71" s="103">
        <f>SUMIFS($S71:$BB71,$S67:$BB67,"1. SO")</f>
        <v>0</v>
      </c>
      <c r="BI71" s="103">
        <f>SUMIFS($S71:$BB71,$S67:$BB67,"2. SO")</f>
        <v>0</v>
      </c>
      <c r="BJ71" s="103">
        <f>SUMIFS($S71:$BB71,$S67:$BB67,"3. SO")</f>
        <v>0</v>
      </c>
      <c r="BK71" s="103">
        <f>SUMIFS($S71:$BB71,$S67:$BB67,"4. SO")</f>
        <v>0</v>
      </c>
      <c r="BL71" s="103">
        <f>SUMIFS($S71:$BB71,$S67:$BB67,"5. SO")</f>
        <v>0</v>
      </c>
      <c r="BM71" s="103">
        <f>SUMIFS($S71:$BB71,$S67:$BB67,"6. SO")</f>
        <v>0</v>
      </c>
      <c r="BN71" s="103">
        <f>SUMIFS($S71:$BB71,$S67:$BB67,"7. SO")</f>
        <v>0</v>
      </c>
      <c r="BO71" s="103">
        <f>SUMIFS($S71:$BB71,$S67:$BB67,"8. SO")</f>
        <v>0</v>
      </c>
      <c r="BP71" s="103">
        <f>SUMIFS($S71:$BB71,$S67:$BB67,"9. SO")</f>
        <v>0</v>
      </c>
      <c r="BQ71" s="103">
        <f>SUMIFS($S71:$BB71,$S67:$BB67,"10. SO")</f>
        <v>0</v>
      </c>
      <c r="BR71" s="103">
        <f>SUMIFS($S71:$BB71,$S67:$BB67,"11. SO")</f>
        <v>0</v>
      </c>
      <c r="BS71" s="103">
        <f>SUMIFS($S71:$BB71,$S67:$BB67,"12. SO")</f>
        <v>0</v>
      </c>
    </row>
    <row r="72" spans="1:71" ht="15" thickBot="1" x14ac:dyDescent="0.4">
      <c r="O72" s="199"/>
    </row>
    <row r="73" spans="1:71" s="51" customFormat="1" ht="59" customHeight="1" x14ac:dyDescent="0.35">
      <c r="A73" s="345"/>
      <c r="B73" s="504" t="s">
        <v>307</v>
      </c>
      <c r="C73" s="504"/>
      <c r="D73" s="504"/>
      <c r="E73" s="159" t="s">
        <v>383</v>
      </c>
      <c r="F73" s="514" t="s">
        <v>315</v>
      </c>
      <c r="G73" s="514"/>
      <c r="H73" s="514" t="s">
        <v>316</v>
      </c>
      <c r="I73" s="514"/>
      <c r="J73" s="159" t="s">
        <v>37</v>
      </c>
      <c r="K73" s="7"/>
      <c r="L73" s="502" t="s">
        <v>78</v>
      </c>
      <c r="M73" s="503"/>
      <c r="O73" s="199"/>
      <c r="P73" s="203" t="s">
        <v>324</v>
      </c>
      <c r="Q73" s="214" t="s">
        <v>352</v>
      </c>
      <c r="R73" s="495" t="s">
        <v>87</v>
      </c>
      <c r="S73" s="36" t="s">
        <v>1</v>
      </c>
      <c r="T73" s="36" t="s">
        <v>2</v>
      </c>
      <c r="U73" s="36" t="s">
        <v>3</v>
      </c>
      <c r="V73" s="36" t="s">
        <v>4</v>
      </c>
      <c r="W73" s="36" t="s">
        <v>5</v>
      </c>
      <c r="X73" s="36" t="s">
        <v>6</v>
      </c>
      <c r="Y73" s="36" t="s">
        <v>7</v>
      </c>
      <c r="Z73" s="36" t="s">
        <v>8</v>
      </c>
      <c r="AA73" s="36" t="s">
        <v>9</v>
      </c>
      <c r="AB73" s="36" t="s">
        <v>10</v>
      </c>
      <c r="AC73" s="36" t="s">
        <v>11</v>
      </c>
      <c r="AD73" s="36" t="s">
        <v>12</v>
      </c>
      <c r="AE73" s="36" t="s">
        <v>13</v>
      </c>
      <c r="AF73" s="36" t="s">
        <v>14</v>
      </c>
      <c r="AG73" s="36" t="s">
        <v>15</v>
      </c>
      <c r="AH73" s="36" t="s">
        <v>16</v>
      </c>
      <c r="AI73" s="36" t="s">
        <v>17</v>
      </c>
      <c r="AJ73" s="36" t="s">
        <v>18</v>
      </c>
      <c r="AK73" s="36" t="s">
        <v>19</v>
      </c>
      <c r="AL73" s="36" t="s">
        <v>20</v>
      </c>
      <c r="AM73" s="36" t="s">
        <v>21</v>
      </c>
      <c r="AN73" s="36" t="s">
        <v>22</v>
      </c>
      <c r="AO73" s="36" t="s">
        <v>23</v>
      </c>
      <c r="AP73" s="36" t="s">
        <v>24</v>
      </c>
      <c r="AQ73" s="36" t="s">
        <v>25</v>
      </c>
      <c r="AR73" s="36" t="s">
        <v>26</v>
      </c>
      <c r="AS73" s="36" t="s">
        <v>27</v>
      </c>
      <c r="AT73" s="36" t="s">
        <v>28</v>
      </c>
      <c r="AU73" s="36" t="s">
        <v>29</v>
      </c>
      <c r="AV73" s="36" t="s">
        <v>30</v>
      </c>
      <c r="AW73" s="36" t="s">
        <v>31</v>
      </c>
      <c r="AX73" s="36" t="s">
        <v>32</v>
      </c>
      <c r="AY73" s="36" t="s">
        <v>33</v>
      </c>
      <c r="AZ73" s="36" t="s">
        <v>34</v>
      </c>
      <c r="BA73" s="36" t="s">
        <v>35</v>
      </c>
      <c r="BB73" s="36" t="s">
        <v>36</v>
      </c>
      <c r="BC73" s="156" t="s">
        <v>113</v>
      </c>
      <c r="BD73" s="156" t="s">
        <v>114</v>
      </c>
      <c r="BE73" s="156" t="s">
        <v>348</v>
      </c>
      <c r="BF73" s="50"/>
      <c r="BH73" s="482" t="s">
        <v>166</v>
      </c>
      <c r="BI73" s="483"/>
      <c r="BJ73" s="483"/>
      <c r="BK73" s="483"/>
      <c r="BL73" s="483"/>
      <c r="BM73" s="483"/>
      <c r="BN73" s="483"/>
      <c r="BO73" s="483"/>
      <c r="BP73" s="483"/>
      <c r="BQ73" s="483"/>
      <c r="BR73" s="483"/>
      <c r="BS73" s="483"/>
    </row>
    <row r="74" spans="1:71" s="51" customFormat="1" ht="21" hidden="1" customHeight="1" thickBot="1" x14ac:dyDescent="0.4">
      <c r="A74" s="346"/>
      <c r="B74" s="504"/>
      <c r="C74" s="504"/>
      <c r="D74" s="504"/>
      <c r="E74" s="64"/>
      <c r="G74" s="167"/>
      <c r="H74" s="515" t="s">
        <v>319</v>
      </c>
      <c r="I74" s="515"/>
      <c r="J74" s="512" t="s">
        <v>317</v>
      </c>
      <c r="K74" s="7"/>
      <c r="L74" s="506">
        <v>244021</v>
      </c>
      <c r="M74" s="507"/>
      <c r="O74" s="199"/>
      <c r="P74" s="168"/>
      <c r="Q74" s="215"/>
      <c r="R74" s="496"/>
      <c r="S74" s="28">
        <f>MONTH(Úvod!$F$12)</f>
        <v>1</v>
      </c>
      <c r="T74" s="29">
        <f t="shared" ref="T74" si="269">IF(S74=12,1,S74+1)</f>
        <v>2</v>
      </c>
      <c r="U74" s="29">
        <f t="shared" ref="U74" si="270">IF(T74=12,1,T74+1)</f>
        <v>3</v>
      </c>
      <c r="V74" s="30">
        <f t="shared" ref="V74" si="271">IF(U74=12,1,U74+1)</f>
        <v>4</v>
      </c>
      <c r="W74" s="30">
        <f t="shared" ref="W74" si="272">IF(V74=12,1,V74+1)</f>
        <v>5</v>
      </c>
      <c r="X74" s="30">
        <f t="shared" ref="X74" si="273">IF(W74=12,1,W74+1)</f>
        <v>6</v>
      </c>
      <c r="Y74" s="30">
        <f t="shared" ref="Y74" si="274">IF(X74=12,1,X74+1)</f>
        <v>7</v>
      </c>
      <c r="Z74" s="30">
        <f t="shared" ref="Z74" si="275">IF(Y74=12,1,Y74+1)</f>
        <v>8</v>
      </c>
      <c r="AA74" s="30">
        <f t="shared" ref="AA74" si="276">IF(Z74=12,1,Z74+1)</f>
        <v>9</v>
      </c>
      <c r="AB74" s="30">
        <f>IF(AA74=12,1,AA74+1)</f>
        <v>10</v>
      </c>
      <c r="AC74" s="30">
        <f t="shared" ref="AC74" si="277">IF(AB74=12,1,AB74+1)</f>
        <v>11</v>
      </c>
      <c r="AD74" s="30">
        <f t="shared" ref="AD74" si="278">IF(AC74=12,1,AC74+1)</f>
        <v>12</v>
      </c>
      <c r="AE74" s="30">
        <f t="shared" ref="AE74" si="279">IF(AD74=12,1,AD74+1)</f>
        <v>1</v>
      </c>
      <c r="AF74" s="30">
        <f t="shared" ref="AF74" si="280">IF(AE74=12,1,AE74+1)</f>
        <v>2</v>
      </c>
      <c r="AG74" s="30">
        <f t="shared" ref="AG74" si="281">IF(AF74=12,1,AF74+1)</f>
        <v>3</v>
      </c>
      <c r="AH74" s="30">
        <f t="shared" ref="AH74" si="282">IF(AG74=12,1,AG74+1)</f>
        <v>4</v>
      </c>
      <c r="AI74" s="30">
        <f t="shared" ref="AI74" si="283">IF(AH74=12,1,AH74+1)</f>
        <v>5</v>
      </c>
      <c r="AJ74" s="30">
        <f t="shared" ref="AJ74" si="284">IF(AI74=12,1,AI74+1)</f>
        <v>6</v>
      </c>
      <c r="AK74" s="30">
        <f>IF(AJ74=12,1,AJ74+1)</f>
        <v>7</v>
      </c>
      <c r="AL74" s="30">
        <f t="shared" ref="AL74" si="285">IF(AK74=12,1,AK74+1)</f>
        <v>8</v>
      </c>
      <c r="AM74" s="30">
        <f t="shared" ref="AM74" si="286">IF(AL74=12,1,AL74+1)</f>
        <v>9</v>
      </c>
      <c r="AN74" s="30">
        <f t="shared" ref="AN74" si="287">IF(AM74=12,1,AM74+1)</f>
        <v>10</v>
      </c>
      <c r="AO74" s="30">
        <f t="shared" ref="AO74" si="288">IF(AN74=12,1,AN74+1)</f>
        <v>11</v>
      </c>
      <c r="AP74" s="30">
        <f t="shared" ref="AP74" si="289">IF(AO74=12,1,AO74+1)</f>
        <v>12</v>
      </c>
      <c r="AQ74" s="30">
        <f t="shared" ref="AQ74" si="290">IF(AP74=12,1,AP74+1)</f>
        <v>1</v>
      </c>
      <c r="AR74" s="30">
        <f t="shared" ref="AR74" si="291">IF(AQ74=12,1,AQ74+1)</f>
        <v>2</v>
      </c>
      <c r="AS74" s="30">
        <f t="shared" ref="AS74" si="292">IF(AR74=12,1,AR74+1)</f>
        <v>3</v>
      </c>
      <c r="AT74" s="30">
        <f t="shared" ref="AT74" si="293">IF(AS74=12,1,AS74+1)</f>
        <v>4</v>
      </c>
      <c r="AU74" s="30">
        <f t="shared" ref="AU74" si="294">IF(AT74=12,1,AT74+1)</f>
        <v>5</v>
      </c>
      <c r="AV74" s="30">
        <f t="shared" ref="AV74" si="295">IF(AU74=12,1,AU74+1)</f>
        <v>6</v>
      </c>
      <c r="AW74" s="30">
        <f t="shared" ref="AW74" si="296">IF(AV74=12,1,AV74+1)</f>
        <v>7</v>
      </c>
      <c r="AX74" s="30">
        <f t="shared" ref="AX74" si="297">IF(AW74=12,1,AW74+1)</f>
        <v>8</v>
      </c>
      <c r="AY74" s="30">
        <f t="shared" ref="AY74" si="298">IF(AX74=12,1,AX74+1)</f>
        <v>9</v>
      </c>
      <c r="AZ74" s="30">
        <f t="shared" ref="AZ74" si="299">IF(AY74=12,1,AY74+1)</f>
        <v>10</v>
      </c>
      <c r="BA74" s="30">
        <f t="shared" ref="BA74" si="300">IF(AZ74=12,1,AZ74+1)</f>
        <v>11</v>
      </c>
      <c r="BB74" s="30">
        <f t="shared" ref="BB74" si="301">IF(BA74=12,1,BA74+1)</f>
        <v>12</v>
      </c>
      <c r="BC74" s="34"/>
      <c r="BD74" s="31"/>
      <c r="BE74" s="31"/>
      <c r="BF74" s="50"/>
    </row>
    <row r="75" spans="1:71" s="51" customFormat="1" ht="18" hidden="1" customHeight="1" x14ac:dyDescent="0.35">
      <c r="A75" s="346"/>
      <c r="B75" s="504"/>
      <c r="C75" s="504"/>
      <c r="D75" s="504"/>
      <c r="E75" s="64"/>
      <c r="G75" s="167"/>
      <c r="H75" s="515"/>
      <c r="I75" s="515"/>
      <c r="J75" s="512"/>
      <c r="K75" s="7"/>
      <c r="L75" s="508"/>
      <c r="M75" s="509"/>
      <c r="O75" s="199"/>
      <c r="P75" s="168"/>
      <c r="Q75" s="215"/>
      <c r="R75" s="496"/>
      <c r="S75" s="16">
        <f t="shared" ref="S75:BB75" si="302">VALUE(_xlfn.CONCAT(S74,".",S77))</f>
        <v>1</v>
      </c>
      <c r="T75" s="27">
        <f t="shared" si="302"/>
        <v>32</v>
      </c>
      <c r="U75" s="27">
        <f t="shared" si="302"/>
        <v>61</v>
      </c>
      <c r="V75" s="27">
        <f t="shared" si="302"/>
        <v>92</v>
      </c>
      <c r="W75" s="27">
        <f t="shared" si="302"/>
        <v>122</v>
      </c>
      <c r="X75" s="27">
        <f t="shared" si="302"/>
        <v>153</v>
      </c>
      <c r="Y75" s="27">
        <f t="shared" si="302"/>
        <v>183</v>
      </c>
      <c r="Z75" s="27">
        <f t="shared" si="302"/>
        <v>214</v>
      </c>
      <c r="AA75" s="27">
        <f t="shared" si="302"/>
        <v>245</v>
      </c>
      <c r="AB75" s="27">
        <f t="shared" si="302"/>
        <v>275</v>
      </c>
      <c r="AC75" s="27">
        <f t="shared" si="302"/>
        <v>306</v>
      </c>
      <c r="AD75" s="27">
        <f t="shared" si="302"/>
        <v>336</v>
      </c>
      <c r="AE75" s="27">
        <f t="shared" si="302"/>
        <v>367</v>
      </c>
      <c r="AF75" s="27">
        <f t="shared" si="302"/>
        <v>398</v>
      </c>
      <c r="AG75" s="27">
        <f t="shared" si="302"/>
        <v>426</v>
      </c>
      <c r="AH75" s="27">
        <f t="shared" si="302"/>
        <v>457</v>
      </c>
      <c r="AI75" s="27">
        <f t="shared" si="302"/>
        <v>487</v>
      </c>
      <c r="AJ75" s="27">
        <f t="shared" si="302"/>
        <v>518</v>
      </c>
      <c r="AK75" s="27">
        <f t="shared" si="302"/>
        <v>548</v>
      </c>
      <c r="AL75" s="27">
        <f t="shared" si="302"/>
        <v>579</v>
      </c>
      <c r="AM75" s="27">
        <f t="shared" si="302"/>
        <v>610</v>
      </c>
      <c r="AN75" s="27">
        <f t="shared" si="302"/>
        <v>640</v>
      </c>
      <c r="AO75" s="27">
        <f t="shared" si="302"/>
        <v>671</v>
      </c>
      <c r="AP75" s="27">
        <f t="shared" si="302"/>
        <v>701</v>
      </c>
      <c r="AQ75" s="27">
        <f t="shared" si="302"/>
        <v>732</v>
      </c>
      <c r="AR75" s="27">
        <f t="shared" si="302"/>
        <v>763</v>
      </c>
      <c r="AS75" s="27">
        <f t="shared" si="302"/>
        <v>791</v>
      </c>
      <c r="AT75" s="27">
        <f t="shared" si="302"/>
        <v>822</v>
      </c>
      <c r="AU75" s="27">
        <f t="shared" si="302"/>
        <v>852</v>
      </c>
      <c r="AV75" s="27">
        <f t="shared" si="302"/>
        <v>883</v>
      </c>
      <c r="AW75" s="27">
        <f t="shared" si="302"/>
        <v>913</v>
      </c>
      <c r="AX75" s="27">
        <f t="shared" si="302"/>
        <v>944</v>
      </c>
      <c r="AY75" s="27">
        <f t="shared" si="302"/>
        <v>975</v>
      </c>
      <c r="AZ75" s="27">
        <f t="shared" si="302"/>
        <v>1005</v>
      </c>
      <c r="BA75" s="27">
        <f t="shared" si="302"/>
        <v>1036</v>
      </c>
      <c r="BB75" s="27">
        <f t="shared" si="302"/>
        <v>1066</v>
      </c>
      <c r="BC75" s="35"/>
      <c r="BD75" s="32"/>
      <c r="BE75" s="32"/>
      <c r="BF75" s="50"/>
    </row>
    <row r="76" spans="1:71" s="51" customFormat="1" ht="18" customHeight="1" x14ac:dyDescent="0.35">
      <c r="A76" s="346"/>
      <c r="B76" s="504"/>
      <c r="C76" s="504"/>
      <c r="D76" s="504"/>
      <c r="E76" s="515" t="s">
        <v>382</v>
      </c>
      <c r="F76" s="515" t="s">
        <v>438</v>
      </c>
      <c r="G76" s="515"/>
      <c r="H76" s="515"/>
      <c r="I76" s="515"/>
      <c r="J76" s="512"/>
      <c r="K76" s="7"/>
      <c r="L76" s="508"/>
      <c r="M76" s="509"/>
      <c r="O76" s="199"/>
      <c r="P76" s="481" t="s">
        <v>382</v>
      </c>
      <c r="Q76" s="474" t="s">
        <v>146</v>
      </c>
      <c r="R76" s="496"/>
      <c r="S76" s="17" t="str">
        <f>VLOOKUP(S74,'Podpůrná data'!$J$195:$K$206,2)</f>
        <v>leden</v>
      </c>
      <c r="T76" s="17" t="str">
        <f>VLOOKUP(T74,'Podpůrná data'!$J$195:$K$206,2)</f>
        <v>únor</v>
      </c>
      <c r="U76" s="17" t="str">
        <f>VLOOKUP(U74,'Podpůrná data'!$J$195:$K$206,2)</f>
        <v>březen</v>
      </c>
      <c r="V76" s="17" t="str">
        <f>VLOOKUP(V74,'Podpůrná data'!$J$195:$K$206,2)</f>
        <v>duben</v>
      </c>
      <c r="W76" s="17" t="str">
        <f>VLOOKUP(W74,'Podpůrná data'!$J$195:$K$206,2)</f>
        <v>květen</v>
      </c>
      <c r="X76" s="17" t="str">
        <f>VLOOKUP(X74,'Podpůrná data'!$J$195:$K$206,2)</f>
        <v>červen</v>
      </c>
      <c r="Y76" s="17" t="str">
        <f>VLOOKUP(Y74,'Podpůrná data'!$J$195:$K$206,2)</f>
        <v>červenec</v>
      </c>
      <c r="Z76" s="17" t="str">
        <f>VLOOKUP(Z74,'Podpůrná data'!$J$195:$K$206,2)</f>
        <v>srpen</v>
      </c>
      <c r="AA76" s="17" t="str">
        <f>VLOOKUP(AA74,'Podpůrná data'!$J$195:$K$206,2)</f>
        <v>září</v>
      </c>
      <c r="AB76" s="17" t="str">
        <f>VLOOKUP(AB74,'Podpůrná data'!$J$195:$K$206,2)</f>
        <v>říjen</v>
      </c>
      <c r="AC76" s="17" t="str">
        <f>VLOOKUP(AC74,'Podpůrná data'!$J$195:$K$206,2)</f>
        <v>listopad</v>
      </c>
      <c r="AD76" s="17" t="str">
        <f>VLOOKUP(AD74,'Podpůrná data'!$J$195:$K$206,2)</f>
        <v>prosinec</v>
      </c>
      <c r="AE76" s="17" t="str">
        <f>VLOOKUP(AE74,'Podpůrná data'!$J$195:$K$206,2)</f>
        <v>leden</v>
      </c>
      <c r="AF76" s="17" t="str">
        <f>VLOOKUP(AF74,'Podpůrná data'!$J$195:$K$206,2)</f>
        <v>únor</v>
      </c>
      <c r="AG76" s="17" t="str">
        <f>VLOOKUP(AG74,'Podpůrná data'!$J$195:$K$206,2)</f>
        <v>březen</v>
      </c>
      <c r="AH76" s="17" t="str">
        <f>VLOOKUP(AH74,'Podpůrná data'!$J$195:$K$206,2)</f>
        <v>duben</v>
      </c>
      <c r="AI76" s="17" t="str">
        <f>VLOOKUP(AI74,'Podpůrná data'!$J$195:$K$206,2)</f>
        <v>květen</v>
      </c>
      <c r="AJ76" s="17" t="str">
        <f>VLOOKUP(AJ74,'Podpůrná data'!$J$195:$K$206,2)</f>
        <v>červen</v>
      </c>
      <c r="AK76" s="17" t="str">
        <f>VLOOKUP(AK74,'Podpůrná data'!$J$195:$K$206,2)</f>
        <v>červenec</v>
      </c>
      <c r="AL76" s="17" t="str">
        <f>VLOOKUP(AL74,'Podpůrná data'!$J$195:$K$206,2)</f>
        <v>srpen</v>
      </c>
      <c r="AM76" s="17" t="str">
        <f>VLOOKUP(AM74,'Podpůrná data'!$J$195:$K$206,2)</f>
        <v>září</v>
      </c>
      <c r="AN76" s="17" t="str">
        <f>VLOOKUP(AN74,'Podpůrná data'!$J$195:$K$206,2)</f>
        <v>říjen</v>
      </c>
      <c r="AO76" s="17" t="str">
        <f>VLOOKUP(AO74,'Podpůrná data'!$J$195:$K$206,2)</f>
        <v>listopad</v>
      </c>
      <c r="AP76" s="17" t="str">
        <f>VLOOKUP(AP74,'Podpůrná data'!$J$195:$K$206,2)</f>
        <v>prosinec</v>
      </c>
      <c r="AQ76" s="17" t="str">
        <f>VLOOKUP(AQ74,'Podpůrná data'!$J$195:$K$206,2)</f>
        <v>leden</v>
      </c>
      <c r="AR76" s="17" t="str">
        <f>VLOOKUP(AR74,'Podpůrná data'!$J$195:$K$206,2)</f>
        <v>únor</v>
      </c>
      <c r="AS76" s="17" t="str">
        <f>VLOOKUP(AS74,'Podpůrná data'!$J$195:$K$206,2)</f>
        <v>březen</v>
      </c>
      <c r="AT76" s="17" t="str">
        <f>VLOOKUP(AT74,'Podpůrná data'!$J$195:$K$206,2)</f>
        <v>duben</v>
      </c>
      <c r="AU76" s="17" t="str">
        <f>VLOOKUP(AU74,'Podpůrná data'!$J$195:$K$206,2)</f>
        <v>květen</v>
      </c>
      <c r="AV76" s="17" t="str">
        <f>VLOOKUP(AV74,'Podpůrná data'!$J$195:$K$206,2)</f>
        <v>červen</v>
      </c>
      <c r="AW76" s="17" t="str">
        <f>VLOOKUP(AW74,'Podpůrná data'!$J$195:$K$206,2)</f>
        <v>červenec</v>
      </c>
      <c r="AX76" s="17" t="str">
        <f>VLOOKUP(AX74,'Podpůrná data'!$J$195:$K$206,2)</f>
        <v>srpen</v>
      </c>
      <c r="AY76" s="17" t="str">
        <f>VLOOKUP(AY74,'Podpůrná data'!$J$195:$K$206,2)</f>
        <v>září</v>
      </c>
      <c r="AZ76" s="17" t="str">
        <f>VLOOKUP(AZ74,'Podpůrná data'!$J$195:$K$206,2)</f>
        <v>říjen</v>
      </c>
      <c r="BA76" s="17" t="str">
        <f>VLOOKUP(BA74,'Podpůrná data'!$J$195:$K$206,2)</f>
        <v>listopad</v>
      </c>
      <c r="BB76" s="17" t="str">
        <f>VLOOKUP(BB74,'Podpůrná data'!$J$195:$K$206,2)</f>
        <v>prosinec</v>
      </c>
      <c r="BC76" s="564">
        <f>SUM(S87:BB87)</f>
        <v>0</v>
      </c>
      <c r="BD76" s="487">
        <f>SUM(S88:BB88)</f>
        <v>0</v>
      </c>
      <c r="BE76" s="497"/>
      <c r="BF76" s="50"/>
      <c r="BH76" s="104" t="s">
        <v>389</v>
      </c>
      <c r="BI76" s="104" t="s">
        <v>391</v>
      </c>
      <c r="BJ76" s="104" t="s">
        <v>392</v>
      </c>
      <c r="BK76" s="104" t="s">
        <v>393</v>
      </c>
      <c r="BL76" s="104" t="s">
        <v>394</v>
      </c>
      <c r="BM76" s="104" t="s">
        <v>395</v>
      </c>
      <c r="BN76" s="104" t="s">
        <v>396</v>
      </c>
      <c r="BO76" s="104" t="s">
        <v>397</v>
      </c>
      <c r="BP76" s="104" t="s">
        <v>398</v>
      </c>
      <c r="BQ76" s="104" t="s">
        <v>399</v>
      </c>
      <c r="BR76" s="104" t="s">
        <v>400</v>
      </c>
      <c r="BS76" s="104" t="s">
        <v>401</v>
      </c>
    </row>
    <row r="77" spans="1:71" s="51" customFormat="1" ht="16.399999999999999" customHeight="1" thickBot="1" x14ac:dyDescent="0.4">
      <c r="A77" s="346"/>
      <c r="B77" s="504"/>
      <c r="C77" s="504"/>
      <c r="D77" s="504"/>
      <c r="E77" s="515"/>
      <c r="F77" s="515"/>
      <c r="G77" s="515"/>
      <c r="H77" s="515"/>
      <c r="I77" s="515"/>
      <c r="J77" s="512"/>
      <c r="K77" s="7"/>
      <c r="L77" s="508"/>
      <c r="M77" s="509"/>
      <c r="O77" s="199"/>
      <c r="P77" s="481"/>
      <c r="Q77" s="474"/>
      <c r="R77" s="496"/>
      <c r="S77" s="229">
        <f>YEAR(Úvod!$F$12)</f>
        <v>1900</v>
      </c>
      <c r="T77" s="229">
        <f t="shared" ref="T77" si="303">IF(T74=1,S77+1,S77)</f>
        <v>1900</v>
      </c>
      <c r="U77" s="229">
        <f t="shared" ref="U77" si="304">IF(U74=1,T77+1,T77)</f>
        <v>1900</v>
      </c>
      <c r="V77" s="229">
        <f t="shared" ref="V77" si="305">IF(V74=1,U77+1,U77)</f>
        <v>1900</v>
      </c>
      <c r="W77" s="229">
        <f t="shared" ref="W77" si="306">IF(W74=1,V77+1,V77)</f>
        <v>1900</v>
      </c>
      <c r="X77" s="229">
        <f t="shared" ref="X77" si="307">IF(X74=1,W77+1,W77)</f>
        <v>1900</v>
      </c>
      <c r="Y77" s="229">
        <f t="shared" ref="Y77" si="308">IF(Y74=1,X77+1,X77)</f>
        <v>1900</v>
      </c>
      <c r="Z77" s="229">
        <f t="shared" ref="Z77" si="309">IF(Z74=1,Y77+1,Y77)</f>
        <v>1900</v>
      </c>
      <c r="AA77" s="229">
        <f t="shared" ref="AA77" si="310">IF(AA74=1,Z77+1,Z77)</f>
        <v>1900</v>
      </c>
      <c r="AB77" s="229">
        <f t="shared" ref="AB77" si="311">IF(AB74=1,AA77+1,AA77)</f>
        <v>1900</v>
      </c>
      <c r="AC77" s="229">
        <f t="shared" ref="AC77" si="312">IF(AC74=1,AB77+1,AB77)</f>
        <v>1900</v>
      </c>
      <c r="AD77" s="229">
        <f t="shared" ref="AD77" si="313">IF(AD74=1,AC77+1,AC77)</f>
        <v>1900</v>
      </c>
      <c r="AE77" s="229">
        <f t="shared" ref="AE77" si="314">IF(AE74=1,AD77+1,AD77)</f>
        <v>1901</v>
      </c>
      <c r="AF77" s="229">
        <f t="shared" ref="AF77" si="315">IF(AF74=1,AE77+1,AE77)</f>
        <v>1901</v>
      </c>
      <c r="AG77" s="229">
        <f t="shared" ref="AG77" si="316">IF(AG74=1,AF77+1,AF77)</f>
        <v>1901</v>
      </c>
      <c r="AH77" s="229">
        <f t="shared" ref="AH77" si="317">IF(AH74=1,AG77+1,AG77)</f>
        <v>1901</v>
      </c>
      <c r="AI77" s="229">
        <f t="shared" ref="AI77" si="318">IF(AI74=1,AH77+1,AH77)</f>
        <v>1901</v>
      </c>
      <c r="AJ77" s="229">
        <f t="shared" ref="AJ77" si="319">IF(AJ74=1,AI77+1,AI77)</f>
        <v>1901</v>
      </c>
      <c r="AK77" s="229">
        <f t="shared" ref="AK77" si="320">IF(AK74=1,AJ77+1,AJ77)</f>
        <v>1901</v>
      </c>
      <c r="AL77" s="229">
        <f t="shared" ref="AL77" si="321">IF(AL74=1,AK77+1,AK77)</f>
        <v>1901</v>
      </c>
      <c r="AM77" s="229">
        <f t="shared" ref="AM77" si="322">IF(AM74=1,AL77+1,AL77)</f>
        <v>1901</v>
      </c>
      <c r="AN77" s="229">
        <f t="shared" ref="AN77" si="323">IF(AN74=1,AM77+1,AM77)</f>
        <v>1901</v>
      </c>
      <c r="AO77" s="229">
        <f t="shared" ref="AO77" si="324">IF(AO74=1,AN77+1,AN77)</f>
        <v>1901</v>
      </c>
      <c r="AP77" s="229">
        <f t="shared" ref="AP77" si="325">IF(AP74=1,AO77+1,AO77)</f>
        <v>1901</v>
      </c>
      <c r="AQ77" s="229">
        <f t="shared" ref="AQ77" si="326">IF(AQ74=1,AP77+1,AP77)</f>
        <v>1902</v>
      </c>
      <c r="AR77" s="229">
        <f t="shared" ref="AR77" si="327">IF(AR74=1,AQ77+1,AQ77)</f>
        <v>1902</v>
      </c>
      <c r="AS77" s="229">
        <f t="shared" ref="AS77" si="328">IF(AS74=1,AR77+1,AR77)</f>
        <v>1902</v>
      </c>
      <c r="AT77" s="229">
        <f t="shared" ref="AT77" si="329">IF(AT74=1,AS77+1,AS77)</f>
        <v>1902</v>
      </c>
      <c r="AU77" s="229">
        <f t="shared" ref="AU77" si="330">IF(AU74=1,AT77+1,AT77)</f>
        <v>1902</v>
      </c>
      <c r="AV77" s="229">
        <f t="shared" ref="AV77" si="331">IF(AV74=1,AU77+1,AU77)</f>
        <v>1902</v>
      </c>
      <c r="AW77" s="229">
        <f t="shared" ref="AW77" si="332">IF(AW74=1,AV77+1,AV77)</f>
        <v>1902</v>
      </c>
      <c r="AX77" s="229">
        <f t="shared" ref="AX77" si="333">IF(AX74=1,AW77+1,AW77)</f>
        <v>1902</v>
      </c>
      <c r="AY77" s="229">
        <f t="shared" ref="AY77" si="334">IF(AY74=1,AX77+1,AX77)</f>
        <v>1902</v>
      </c>
      <c r="AZ77" s="229">
        <f t="shared" ref="AZ77" si="335">IF(AZ74=1,AY77+1,AY77)</f>
        <v>1902</v>
      </c>
      <c r="BA77" s="229">
        <f t="shared" ref="BA77" si="336">IF(BA74=1,AZ77+1,AZ77)</f>
        <v>1902</v>
      </c>
      <c r="BB77" s="229">
        <f t="shared" ref="BB77" si="337">IF(BB74=1,BA77+1,BA77)</f>
        <v>1902</v>
      </c>
      <c r="BC77" s="564"/>
      <c r="BD77" s="487"/>
      <c r="BE77" s="497"/>
      <c r="BF77" s="50"/>
    </row>
    <row r="78" spans="1:71" s="51" customFormat="1" ht="23" customHeight="1" x14ac:dyDescent="0.35">
      <c r="A78" s="346"/>
      <c r="B78" s="505"/>
      <c r="C78" s="505"/>
      <c r="D78" s="505"/>
      <c r="E78" s="515"/>
      <c r="F78" s="515"/>
      <c r="G78" s="515"/>
      <c r="H78" s="515"/>
      <c r="I78" s="515"/>
      <c r="J78" s="513"/>
      <c r="K78" s="7"/>
      <c r="L78" s="510"/>
      <c r="M78" s="511"/>
      <c r="P78" s="472"/>
      <c r="Q78" s="489"/>
      <c r="R78" s="219" t="s">
        <v>390</v>
      </c>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564"/>
      <c r="BD78" s="487"/>
      <c r="BE78" s="497"/>
      <c r="BF78" s="50"/>
    </row>
    <row r="79" spans="1:71" s="51" customFormat="1" ht="23" customHeight="1" x14ac:dyDescent="0.35">
      <c r="A79" s="50"/>
      <c r="B79" s="65"/>
      <c r="C79" s="499"/>
      <c r="D79" s="499"/>
      <c r="E79" s="257"/>
      <c r="F79" s="577"/>
      <c r="G79" s="578"/>
      <c r="H79" s="516" t="str">
        <f>IF(F79="","",'Podpůrná data'!$F$6)</f>
        <v/>
      </c>
      <c r="I79" s="516"/>
      <c r="J79" s="155">
        <f>IF(F79="",0,F79*H79)</f>
        <v>0</v>
      </c>
      <c r="K79" s="18">
        <f>IF(J79&gt;0,IF(ISTEXT(C79)=TRUE,0,1),0)</f>
        <v>0</v>
      </c>
      <c r="L79" s="500">
        <f>IF(J79&gt;0,E79,0)</f>
        <v>0</v>
      </c>
      <c r="M79" s="501"/>
      <c r="N79" s="66"/>
      <c r="O79" s="471" t="s">
        <v>1</v>
      </c>
      <c r="P79" s="473"/>
      <c r="Q79" s="490"/>
      <c r="R79" s="157" t="s">
        <v>77</v>
      </c>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564"/>
      <c r="BD79" s="487"/>
      <c r="BE79" s="497"/>
      <c r="BF79" s="50"/>
    </row>
    <row r="80" spans="1:71" s="51" customFormat="1" ht="29" x14ac:dyDescent="0.35">
      <c r="A80" s="50"/>
      <c r="B80" s="67"/>
      <c r="C80" s="33"/>
      <c r="D80" s="33"/>
      <c r="E80" s="33"/>
      <c r="F80" s="33"/>
      <c r="G80" s="33"/>
      <c r="H80" s="33"/>
      <c r="I80" s="33"/>
      <c r="J80" s="19"/>
      <c r="K80" s="7"/>
      <c r="L80" s="135"/>
      <c r="M80" s="136"/>
      <c r="O80" s="470"/>
      <c r="P80" s="473"/>
      <c r="Q80" s="490"/>
      <c r="R80" s="157" t="s">
        <v>88</v>
      </c>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564"/>
      <c r="BD80" s="487"/>
      <c r="BE80" s="497"/>
      <c r="BF80" s="50"/>
    </row>
    <row r="81" spans="1:71" s="51" customFormat="1" ht="15" hidden="1" customHeight="1" x14ac:dyDescent="0.35">
      <c r="A81" s="50"/>
      <c r="B81" s="67"/>
      <c r="C81" s="33"/>
      <c r="D81" s="33"/>
      <c r="E81" s="33"/>
      <c r="F81" s="33"/>
      <c r="G81" s="33"/>
      <c r="H81" s="33"/>
      <c r="I81" s="33"/>
      <c r="J81" s="19"/>
      <c r="K81" s="7"/>
      <c r="L81" s="135"/>
      <c r="M81" s="136"/>
      <c r="O81" s="220"/>
      <c r="P81" s="204"/>
      <c r="Q81" s="355"/>
      <c r="R81" s="165" t="s">
        <v>89</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564"/>
      <c r="BD81" s="487"/>
      <c r="BE81" s="497"/>
      <c r="BF81" s="50"/>
    </row>
    <row r="82" spans="1:71" s="51" customFormat="1" ht="24.5" hidden="1" customHeight="1" x14ac:dyDescent="0.35">
      <c r="A82" s="50"/>
      <c r="B82" s="67"/>
      <c r="C82" s="33"/>
      <c r="D82" s="33"/>
      <c r="E82" s="33"/>
      <c r="F82" s="33"/>
      <c r="G82" s="33"/>
      <c r="H82" s="33"/>
      <c r="I82" s="33"/>
      <c r="J82" s="19"/>
      <c r="K82" s="7"/>
      <c r="L82" s="135"/>
      <c r="M82" s="136"/>
      <c r="O82" s="220"/>
      <c r="P82" s="204"/>
      <c r="Q82" s="355"/>
      <c r="R82" s="165" t="s">
        <v>90</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564"/>
      <c r="BD82" s="487"/>
      <c r="BE82" s="497"/>
      <c r="BF82" s="50"/>
    </row>
    <row r="83" spans="1:71" s="51" customFormat="1" ht="43.5" x14ac:dyDescent="0.35">
      <c r="A83" s="50"/>
      <c r="B83" s="67"/>
      <c r="C83" s="33"/>
      <c r="D83" s="33"/>
      <c r="E83" s="33"/>
      <c r="F83" s="33"/>
      <c r="G83" s="33"/>
      <c r="H83" s="33"/>
      <c r="I83" s="33"/>
      <c r="J83" s="19"/>
      <c r="K83" s="7"/>
      <c r="L83" s="135"/>
      <c r="M83" s="136"/>
      <c r="O83" s="220"/>
      <c r="R83" s="210" t="s">
        <v>165</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564"/>
      <c r="BD83" s="487"/>
      <c r="BE83" s="497"/>
      <c r="BF83" s="50"/>
    </row>
    <row r="84" spans="1:71" s="51" customFormat="1" ht="39" hidden="1" customHeight="1" x14ac:dyDescent="0.35">
      <c r="A84" s="50"/>
      <c r="B84" s="67"/>
      <c r="C84" s="33"/>
      <c r="D84" s="33"/>
      <c r="E84" s="33"/>
      <c r="F84" s="33"/>
      <c r="G84" s="33"/>
      <c r="H84" s="33"/>
      <c r="I84" s="33"/>
      <c r="J84" s="19"/>
      <c r="K84" s="7"/>
      <c r="L84" s="135"/>
      <c r="M84" s="136"/>
      <c r="O84" s="220"/>
      <c r="R84" s="211" t="s">
        <v>111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564"/>
      <c r="BD84" s="487"/>
      <c r="BE84" s="497"/>
      <c r="BF84" s="50"/>
    </row>
    <row r="85" spans="1:71" s="51" customFormat="1" ht="26" hidden="1" customHeight="1" x14ac:dyDescent="0.35">
      <c r="A85" s="50"/>
      <c r="B85" s="67"/>
      <c r="C85" s="33"/>
      <c r="D85" s="33"/>
      <c r="E85" s="33"/>
      <c r="F85" s="33"/>
      <c r="G85" s="33"/>
      <c r="H85" s="33"/>
      <c r="I85" s="33"/>
      <c r="J85" s="19"/>
      <c r="K85" s="7"/>
      <c r="L85" s="135"/>
      <c r="M85" s="136"/>
      <c r="O85" s="220"/>
      <c r="R85" s="211" t="s">
        <v>112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564"/>
      <c r="BD85" s="487"/>
      <c r="BE85" s="497"/>
      <c r="BF85" s="50"/>
    </row>
    <row r="86" spans="1:71" s="51" customFormat="1" ht="43.5" x14ac:dyDescent="0.35">
      <c r="A86" s="50"/>
      <c r="B86" s="67"/>
      <c r="C86" s="33"/>
      <c r="D86" s="33"/>
      <c r="E86" s="33"/>
      <c r="F86" s="33"/>
      <c r="G86" s="33"/>
      <c r="H86" s="33"/>
      <c r="I86" s="33"/>
      <c r="J86" s="19"/>
      <c r="K86" s="7"/>
      <c r="L86" s="135"/>
      <c r="M86" s="136"/>
      <c r="O86" s="220"/>
      <c r="R86" s="210" t="s">
        <v>110</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564"/>
      <c r="BD86" s="487"/>
      <c r="BE86" s="497"/>
      <c r="BF86" s="50"/>
    </row>
    <row r="87" spans="1:71" s="51" customFormat="1" ht="28" customHeight="1" x14ac:dyDescent="0.35">
      <c r="A87" s="50"/>
      <c r="B87" s="67"/>
      <c r="C87" s="33"/>
      <c r="D87" s="33"/>
      <c r="E87" s="33"/>
      <c r="F87" s="33"/>
      <c r="G87" s="33"/>
      <c r="H87" s="33"/>
      <c r="I87" s="33"/>
      <c r="J87" s="19"/>
      <c r="K87" s="7"/>
      <c r="L87" s="135"/>
      <c r="M87" s="136"/>
      <c r="O87" s="220"/>
      <c r="R87" s="210" t="s">
        <v>103</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564"/>
      <c r="BD87" s="487"/>
      <c r="BE87" s="497"/>
      <c r="BF87" s="50"/>
    </row>
    <row r="88" spans="1:71" s="51" customFormat="1" ht="32.5" customHeight="1" thickBot="1" x14ac:dyDescent="0.4">
      <c r="A88" s="50"/>
      <c r="B88" s="67"/>
      <c r="C88" s="33"/>
      <c r="D88" s="33"/>
      <c r="E88" s="33"/>
      <c r="F88" s="33"/>
      <c r="G88" s="33"/>
      <c r="H88" s="33"/>
      <c r="I88" s="33"/>
      <c r="J88" s="19"/>
      <c r="K88" s="7"/>
      <c r="L88" s="135"/>
      <c r="M88" s="136"/>
      <c r="O88" s="220"/>
      <c r="R88" s="212" t="s">
        <v>104</v>
      </c>
      <c r="S88" s="26">
        <f>IFERROR((S87*$H$79),0)</f>
        <v>0</v>
      </c>
      <c r="T88" s="26">
        <f t="shared" ref="T88:BB88" si="513">IFERROR((T87*$H$79),0)</f>
        <v>0</v>
      </c>
      <c r="U88" s="26">
        <f t="shared" si="513"/>
        <v>0</v>
      </c>
      <c r="V88" s="26">
        <f t="shared" si="513"/>
        <v>0</v>
      </c>
      <c r="W88" s="26">
        <f t="shared" si="513"/>
        <v>0</v>
      </c>
      <c r="X88" s="26">
        <f t="shared" si="513"/>
        <v>0</v>
      </c>
      <c r="Y88" s="26">
        <f t="shared" si="513"/>
        <v>0</v>
      </c>
      <c r="Z88" s="26">
        <f t="shared" si="513"/>
        <v>0</v>
      </c>
      <c r="AA88" s="26">
        <f t="shared" si="513"/>
        <v>0</v>
      </c>
      <c r="AB88" s="26">
        <f t="shared" si="513"/>
        <v>0</v>
      </c>
      <c r="AC88" s="26">
        <f t="shared" si="513"/>
        <v>0</v>
      </c>
      <c r="AD88" s="26">
        <f t="shared" si="513"/>
        <v>0</v>
      </c>
      <c r="AE88" s="26">
        <f t="shared" si="513"/>
        <v>0</v>
      </c>
      <c r="AF88" s="26">
        <f t="shared" si="513"/>
        <v>0</v>
      </c>
      <c r="AG88" s="26">
        <f t="shared" si="513"/>
        <v>0</v>
      </c>
      <c r="AH88" s="26">
        <f t="shared" si="513"/>
        <v>0</v>
      </c>
      <c r="AI88" s="26">
        <f t="shared" si="513"/>
        <v>0</v>
      </c>
      <c r="AJ88" s="26">
        <f t="shared" si="513"/>
        <v>0</v>
      </c>
      <c r="AK88" s="26">
        <f t="shared" si="513"/>
        <v>0</v>
      </c>
      <c r="AL88" s="26">
        <f t="shared" si="513"/>
        <v>0</v>
      </c>
      <c r="AM88" s="26">
        <f t="shared" si="513"/>
        <v>0</v>
      </c>
      <c r="AN88" s="26">
        <f t="shared" si="513"/>
        <v>0</v>
      </c>
      <c r="AO88" s="26">
        <f t="shared" si="513"/>
        <v>0</v>
      </c>
      <c r="AP88" s="26">
        <f t="shared" si="513"/>
        <v>0</v>
      </c>
      <c r="AQ88" s="26">
        <f t="shared" si="513"/>
        <v>0</v>
      </c>
      <c r="AR88" s="26">
        <f t="shared" si="513"/>
        <v>0</v>
      </c>
      <c r="AS88" s="26">
        <f t="shared" si="513"/>
        <v>0</v>
      </c>
      <c r="AT88" s="26">
        <f t="shared" si="513"/>
        <v>0</v>
      </c>
      <c r="AU88" s="26">
        <f t="shared" si="513"/>
        <v>0</v>
      </c>
      <c r="AV88" s="26">
        <f t="shared" si="513"/>
        <v>0</v>
      </c>
      <c r="AW88" s="26">
        <f t="shared" si="513"/>
        <v>0</v>
      </c>
      <c r="AX88" s="26">
        <f t="shared" si="513"/>
        <v>0</v>
      </c>
      <c r="AY88" s="26">
        <f t="shared" si="513"/>
        <v>0</v>
      </c>
      <c r="AZ88" s="26">
        <f t="shared" si="513"/>
        <v>0</v>
      </c>
      <c r="BA88" s="26">
        <f t="shared" si="513"/>
        <v>0</v>
      </c>
      <c r="BB88" s="26">
        <f t="shared" si="513"/>
        <v>0</v>
      </c>
      <c r="BC88" s="565"/>
      <c r="BD88" s="488"/>
      <c r="BE88" s="498"/>
      <c r="BF88" s="50"/>
      <c r="BH88" s="103">
        <f>SUMIFS($S88:$BB88,$S78:$BB78,"1. SO")</f>
        <v>0</v>
      </c>
      <c r="BI88" s="103">
        <f>SUMIFS($S88:$BB88,$S78:$BB78,"2. SO")</f>
        <v>0</v>
      </c>
      <c r="BJ88" s="103">
        <f>SUMIFS($S88:$BB88,$S78:$BB78,"3. SO")</f>
        <v>0</v>
      </c>
      <c r="BK88" s="103">
        <f>SUMIFS($S88:$BB88,$S78:$BB78,"4. SO")</f>
        <v>0</v>
      </c>
      <c r="BL88" s="103">
        <f>SUMIFS($S88:$BB88,$S78:$BB78,"5. SO")</f>
        <v>0</v>
      </c>
      <c r="BM88" s="103">
        <f>SUMIFS($S88:$BB88,$S78:$BB78,"6. SO")</f>
        <v>0</v>
      </c>
      <c r="BN88" s="103">
        <f>SUMIFS($S88:$BB88,$S78:$BB78,"7. SO")</f>
        <v>0</v>
      </c>
      <c r="BO88" s="103">
        <f>SUMIFS($S88:$BB88,$S78:$BB78,"8. SO")</f>
        <v>0</v>
      </c>
      <c r="BP88" s="103">
        <f>SUMIFS($S88:$BB88,$S78:$BB78,"9. SO")</f>
        <v>0</v>
      </c>
      <c r="BQ88" s="103">
        <f>SUMIFS($S88:$BB88,$S78:$BB78,"10. SO")</f>
        <v>0</v>
      </c>
      <c r="BR88" s="103">
        <f>SUMIFS($S88:$BB88,$S78:$BB78,"11. SO")</f>
        <v>0</v>
      </c>
      <c r="BS88" s="103">
        <f>SUMIFS($S88:$BB88,$S78:$BB78,"12. SO")</f>
        <v>0</v>
      </c>
    </row>
    <row r="89" spans="1:71" s="51" customFormat="1" ht="23" customHeight="1" x14ac:dyDescent="0.35">
      <c r="A89" s="50"/>
      <c r="B89" s="67"/>
      <c r="C89" s="33"/>
      <c r="D89" s="33"/>
      <c r="E89" s="33"/>
      <c r="F89" s="33"/>
      <c r="G89" s="33"/>
      <c r="H89" s="33"/>
      <c r="I89" s="33"/>
      <c r="J89" s="19"/>
      <c r="K89" s="7"/>
      <c r="L89" s="135"/>
      <c r="M89" s="136"/>
      <c r="O89" s="470" t="s">
        <v>2</v>
      </c>
      <c r="P89" s="472"/>
      <c r="Q89" s="468"/>
      <c r="R89" s="210" t="s">
        <v>390</v>
      </c>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117"/>
      <c r="AR89" s="117"/>
      <c r="AS89" s="117"/>
      <c r="AT89" s="117"/>
      <c r="AU89" s="117"/>
      <c r="AV89" s="117"/>
      <c r="AW89" s="117"/>
      <c r="AX89" s="117"/>
      <c r="AY89" s="117"/>
      <c r="AZ89" s="117"/>
      <c r="BA89" s="117"/>
      <c r="BB89" s="117"/>
      <c r="BC89" s="563">
        <f>SUM(S98:BB98)</f>
        <v>0</v>
      </c>
      <c r="BD89" s="486">
        <f>SUM(S99:BB99)</f>
        <v>0</v>
      </c>
      <c r="BE89" s="571"/>
      <c r="BF89" s="50"/>
    </row>
    <row r="90" spans="1:71" s="51" customFormat="1" ht="23" customHeight="1" x14ac:dyDescent="0.35">
      <c r="A90" s="50"/>
      <c r="B90" s="67"/>
      <c r="C90" s="33"/>
      <c r="D90" s="33"/>
      <c r="E90" s="33"/>
      <c r="F90" s="33"/>
      <c r="G90" s="33"/>
      <c r="H90" s="33"/>
      <c r="I90" s="33"/>
      <c r="J90" s="19"/>
      <c r="K90" s="7"/>
      <c r="L90" s="135"/>
      <c r="M90" s="136"/>
      <c r="O90" s="470"/>
      <c r="P90" s="473"/>
      <c r="Q90" s="469"/>
      <c r="R90" s="210" t="s">
        <v>77</v>
      </c>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564"/>
      <c r="BD90" s="487"/>
      <c r="BE90" s="497"/>
      <c r="BF90" s="50"/>
    </row>
    <row r="91" spans="1:71" s="51" customFormat="1" ht="29" x14ac:dyDescent="0.35">
      <c r="A91" s="50"/>
      <c r="B91" s="67"/>
      <c r="C91" s="33"/>
      <c r="D91" s="33"/>
      <c r="E91" s="33"/>
      <c r="F91" s="33"/>
      <c r="G91" s="33"/>
      <c r="H91" s="33"/>
      <c r="I91" s="33"/>
      <c r="J91" s="19"/>
      <c r="K91" s="7"/>
      <c r="L91" s="135"/>
      <c r="M91" s="136"/>
      <c r="O91" s="470"/>
      <c r="P91" s="473"/>
      <c r="Q91" s="469"/>
      <c r="R91" s="210" t="s">
        <v>88</v>
      </c>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564"/>
      <c r="BD91" s="487"/>
      <c r="BE91" s="497"/>
      <c r="BF91" s="50"/>
    </row>
    <row r="92" spans="1:71" s="51" customFormat="1" ht="14.5" hidden="1" customHeight="1" thickBot="1" x14ac:dyDescent="0.4">
      <c r="A92" s="50"/>
      <c r="B92" s="67"/>
      <c r="C92" s="33"/>
      <c r="D92" s="33"/>
      <c r="E92" s="33"/>
      <c r="F92" s="33"/>
      <c r="G92" s="33"/>
      <c r="H92" s="33"/>
      <c r="I92" s="33"/>
      <c r="J92" s="19"/>
      <c r="K92" s="7"/>
      <c r="L92" s="135"/>
      <c r="M92" s="136"/>
      <c r="O92" s="220"/>
      <c r="P92" s="202"/>
      <c r="Q92" s="363"/>
      <c r="R92" s="211" t="s">
        <v>89</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564"/>
      <c r="BD92" s="487"/>
      <c r="BE92" s="497"/>
      <c r="BF92" s="50"/>
    </row>
    <row r="93" spans="1:71" s="51" customFormat="1" ht="14.5" hidden="1" customHeight="1" x14ac:dyDescent="0.35">
      <c r="A93" s="50"/>
      <c r="B93" s="67"/>
      <c r="C93" s="33"/>
      <c r="D93" s="33"/>
      <c r="E93" s="33"/>
      <c r="F93" s="33"/>
      <c r="G93" s="33"/>
      <c r="H93" s="33"/>
      <c r="I93" s="33"/>
      <c r="J93" s="19"/>
      <c r="K93" s="7"/>
      <c r="L93" s="135"/>
      <c r="M93" s="136"/>
      <c r="O93" s="220"/>
      <c r="P93" s="202"/>
      <c r="Q93" s="363"/>
      <c r="R93" s="211" t="s">
        <v>90</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564"/>
      <c r="BD93" s="487"/>
      <c r="BE93" s="497"/>
      <c r="BF93" s="50"/>
    </row>
    <row r="94" spans="1:71" s="51" customFormat="1" ht="43.5" x14ac:dyDescent="0.35">
      <c r="A94" s="50"/>
      <c r="B94" s="67"/>
      <c r="C94" s="33"/>
      <c r="D94" s="33"/>
      <c r="E94" s="33"/>
      <c r="F94" s="33"/>
      <c r="G94" s="33"/>
      <c r="H94" s="33"/>
      <c r="I94" s="33"/>
      <c r="J94" s="19"/>
      <c r="K94" s="7"/>
      <c r="L94" s="135"/>
      <c r="M94" s="136"/>
      <c r="O94" s="220"/>
      <c r="R94" s="210" t="s">
        <v>165</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564"/>
      <c r="BD94" s="487"/>
      <c r="BE94" s="497"/>
      <c r="BF94" s="50"/>
    </row>
    <row r="95" spans="1:71" s="51" customFormat="1" ht="39" hidden="1" customHeight="1" x14ac:dyDescent="0.35">
      <c r="A95" s="50"/>
      <c r="B95" s="67"/>
      <c r="C95" s="33"/>
      <c r="D95" s="33"/>
      <c r="E95" s="33"/>
      <c r="F95" s="33"/>
      <c r="G95" s="33"/>
      <c r="H95" s="33"/>
      <c r="I95" s="33"/>
      <c r="J95" s="19"/>
      <c r="K95" s="7"/>
      <c r="L95" s="135"/>
      <c r="M95" s="136"/>
      <c r="O95" s="220"/>
      <c r="R95" s="211" t="s">
        <v>111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564"/>
      <c r="BD95" s="487"/>
      <c r="BE95" s="497"/>
      <c r="BF95" s="50"/>
    </row>
    <row r="96" spans="1:71" s="51" customFormat="1" ht="26" hidden="1" customHeight="1" x14ac:dyDescent="0.35">
      <c r="A96" s="50"/>
      <c r="B96" s="67"/>
      <c r="C96" s="33"/>
      <c r="D96" s="33"/>
      <c r="E96" s="33"/>
      <c r="F96" s="33"/>
      <c r="G96" s="33"/>
      <c r="H96" s="33"/>
      <c r="I96" s="33"/>
      <c r="J96" s="19"/>
      <c r="K96" s="7"/>
      <c r="L96" s="135"/>
      <c r="M96" s="136"/>
      <c r="O96" s="220"/>
      <c r="R96" s="211" t="s">
        <v>112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564"/>
      <c r="BD96" s="487"/>
      <c r="BE96" s="497"/>
      <c r="BF96" s="50"/>
    </row>
    <row r="97" spans="1:71" s="51" customFormat="1" ht="43.5" x14ac:dyDescent="0.35">
      <c r="A97" s="50"/>
      <c r="B97" s="67"/>
      <c r="C97" s="33"/>
      <c r="D97" s="33"/>
      <c r="E97" s="33"/>
      <c r="F97" s="33"/>
      <c r="G97" s="33"/>
      <c r="H97" s="33"/>
      <c r="I97" s="33"/>
      <c r="J97" s="19"/>
      <c r="K97" s="7"/>
      <c r="L97" s="135"/>
      <c r="M97" s="136"/>
      <c r="O97" s="220"/>
      <c r="R97" s="210" t="s">
        <v>110</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564"/>
      <c r="BD97" s="487"/>
      <c r="BE97" s="497"/>
      <c r="BF97" s="50"/>
    </row>
    <row r="98" spans="1:71" s="51" customFormat="1" ht="29" x14ac:dyDescent="0.35">
      <c r="A98" s="50"/>
      <c r="B98" s="67"/>
      <c r="C98" s="33"/>
      <c r="D98" s="33"/>
      <c r="E98" s="33"/>
      <c r="F98" s="33"/>
      <c r="G98" s="33"/>
      <c r="H98" s="33"/>
      <c r="I98" s="33"/>
      <c r="J98" s="19"/>
      <c r="K98" s="7"/>
      <c r="L98" s="135"/>
      <c r="M98" s="136"/>
      <c r="O98" s="220"/>
      <c r="R98" s="210" t="s">
        <v>103</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564"/>
      <c r="BD98" s="487"/>
      <c r="BE98" s="497"/>
      <c r="BF98" s="50"/>
    </row>
    <row r="99" spans="1:71" s="51" customFormat="1" ht="29.5" thickBot="1" x14ac:dyDescent="0.4">
      <c r="A99" s="50"/>
      <c r="B99" s="67"/>
      <c r="C99" s="33"/>
      <c r="D99" s="33"/>
      <c r="E99" s="33"/>
      <c r="F99" s="33"/>
      <c r="G99" s="33"/>
      <c r="H99" s="33"/>
      <c r="I99" s="33"/>
      <c r="J99" s="19"/>
      <c r="K99" s="7"/>
      <c r="L99" s="135"/>
      <c r="M99" s="136"/>
      <c r="O99" s="220"/>
      <c r="R99" s="212" t="s">
        <v>104</v>
      </c>
      <c r="S99" s="26">
        <f>IFERROR((S98*$H$79),0)</f>
        <v>0</v>
      </c>
      <c r="T99" s="26">
        <f t="shared" ref="T99:BB99" si="689">IFERROR((T98*$H$79),0)</f>
        <v>0</v>
      </c>
      <c r="U99" s="26">
        <f t="shared" si="689"/>
        <v>0</v>
      </c>
      <c r="V99" s="26">
        <f t="shared" si="689"/>
        <v>0</v>
      </c>
      <c r="W99" s="26">
        <f t="shared" si="689"/>
        <v>0</v>
      </c>
      <c r="X99" s="26">
        <f t="shared" si="689"/>
        <v>0</v>
      </c>
      <c r="Y99" s="26">
        <f t="shared" si="689"/>
        <v>0</v>
      </c>
      <c r="Z99" s="26">
        <f t="shared" si="689"/>
        <v>0</v>
      </c>
      <c r="AA99" s="26">
        <f t="shared" si="689"/>
        <v>0</v>
      </c>
      <c r="AB99" s="26">
        <f t="shared" si="689"/>
        <v>0</v>
      </c>
      <c r="AC99" s="26">
        <f t="shared" si="689"/>
        <v>0</v>
      </c>
      <c r="AD99" s="26">
        <f t="shared" si="689"/>
        <v>0</v>
      </c>
      <c r="AE99" s="26">
        <f t="shared" si="689"/>
        <v>0</v>
      </c>
      <c r="AF99" s="26">
        <f t="shared" si="689"/>
        <v>0</v>
      </c>
      <c r="AG99" s="26">
        <f t="shared" si="689"/>
        <v>0</v>
      </c>
      <c r="AH99" s="26">
        <f t="shared" si="689"/>
        <v>0</v>
      </c>
      <c r="AI99" s="26">
        <f t="shared" si="689"/>
        <v>0</v>
      </c>
      <c r="AJ99" s="26">
        <f t="shared" si="689"/>
        <v>0</v>
      </c>
      <c r="AK99" s="26">
        <f t="shared" si="689"/>
        <v>0</v>
      </c>
      <c r="AL99" s="26">
        <f t="shared" si="689"/>
        <v>0</v>
      </c>
      <c r="AM99" s="26">
        <f t="shared" si="689"/>
        <v>0</v>
      </c>
      <c r="AN99" s="26">
        <f t="shared" si="689"/>
        <v>0</v>
      </c>
      <c r="AO99" s="26">
        <f t="shared" si="689"/>
        <v>0</v>
      </c>
      <c r="AP99" s="26">
        <f t="shared" si="689"/>
        <v>0</v>
      </c>
      <c r="AQ99" s="26">
        <f t="shared" si="689"/>
        <v>0</v>
      </c>
      <c r="AR99" s="26">
        <f t="shared" si="689"/>
        <v>0</v>
      </c>
      <c r="AS99" s="26">
        <f t="shared" si="689"/>
        <v>0</v>
      </c>
      <c r="AT99" s="26">
        <f t="shared" si="689"/>
        <v>0</v>
      </c>
      <c r="AU99" s="26">
        <f t="shared" si="689"/>
        <v>0</v>
      </c>
      <c r="AV99" s="26">
        <f t="shared" si="689"/>
        <v>0</v>
      </c>
      <c r="AW99" s="26">
        <f t="shared" si="689"/>
        <v>0</v>
      </c>
      <c r="AX99" s="26">
        <f t="shared" si="689"/>
        <v>0</v>
      </c>
      <c r="AY99" s="26">
        <f t="shared" si="689"/>
        <v>0</v>
      </c>
      <c r="AZ99" s="26">
        <f t="shared" si="689"/>
        <v>0</v>
      </c>
      <c r="BA99" s="26">
        <f t="shared" si="689"/>
        <v>0</v>
      </c>
      <c r="BB99" s="26">
        <f t="shared" si="689"/>
        <v>0</v>
      </c>
      <c r="BC99" s="565"/>
      <c r="BD99" s="488"/>
      <c r="BE99" s="498"/>
      <c r="BF99" s="50"/>
      <c r="BH99" s="103">
        <f>SUMIFS($S99:$BB99,$S89:$BB89,"1. SO")</f>
        <v>0</v>
      </c>
      <c r="BI99" s="103">
        <f>SUMIFS($S99:$BB99,$S89:$BB89,"2. SO")</f>
        <v>0</v>
      </c>
      <c r="BJ99" s="103">
        <f>SUMIFS($S99:$BB99,$S89:$BB89,"3. SO")</f>
        <v>0</v>
      </c>
      <c r="BK99" s="103">
        <f>SUMIFS($S99:$BB99,$S89:$BB89,"4. SO")</f>
        <v>0</v>
      </c>
      <c r="BL99" s="103">
        <f>SUMIFS($S99:$BB99,$S89:$BB89,"5. SO")</f>
        <v>0</v>
      </c>
      <c r="BM99" s="103">
        <f>SUMIFS($S99:$BB99,$S89:$BB89,"6. SO")</f>
        <v>0</v>
      </c>
      <c r="BN99" s="103">
        <f>SUMIFS($S99:$BB99,$S89:$BB89,"7. SO")</f>
        <v>0</v>
      </c>
      <c r="BO99" s="103">
        <f>SUMIFS($S99:$BB99,$S89:$BB89,"8. SO")</f>
        <v>0</v>
      </c>
      <c r="BP99" s="103">
        <f>SUMIFS($S99:$BB99,$S89:$BB89,"9. SO")</f>
        <v>0</v>
      </c>
      <c r="BQ99" s="103">
        <f>SUMIFS($S99:$BB99,$S89:$BB89,"10. SO")</f>
        <v>0</v>
      </c>
      <c r="BR99" s="103">
        <f>SUMIFS($S99:$BB99,$S89:$BB89,"11. SO")</f>
        <v>0</v>
      </c>
      <c r="BS99" s="103">
        <f>SUMIFS($S99:$BB99,$S89:$BB89,"12. SO")</f>
        <v>0</v>
      </c>
    </row>
    <row r="100" spans="1:71" s="51" customFormat="1" ht="23" customHeight="1" x14ac:dyDescent="0.35">
      <c r="A100" s="50"/>
      <c r="B100" s="67"/>
      <c r="C100" s="33"/>
      <c r="D100" s="33"/>
      <c r="E100" s="33"/>
      <c r="F100" s="33"/>
      <c r="G100" s="33"/>
      <c r="H100" s="33"/>
      <c r="I100" s="33"/>
      <c r="J100" s="19"/>
      <c r="K100" s="7"/>
      <c r="L100" s="135"/>
      <c r="M100" s="136"/>
      <c r="O100" s="470" t="s">
        <v>3</v>
      </c>
      <c r="P100" s="472"/>
      <c r="Q100" s="468"/>
      <c r="R100" s="210" t="s">
        <v>390</v>
      </c>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117"/>
      <c r="AR100" s="117"/>
      <c r="AS100" s="117"/>
      <c r="AT100" s="117"/>
      <c r="AU100" s="117"/>
      <c r="AV100" s="117"/>
      <c r="AW100" s="117"/>
      <c r="AX100" s="117"/>
      <c r="AY100" s="117"/>
      <c r="AZ100" s="117"/>
      <c r="BA100" s="117"/>
      <c r="BB100" s="117"/>
      <c r="BC100" s="563">
        <f>SUM(S109:BB109)</f>
        <v>0</v>
      </c>
      <c r="BD100" s="486">
        <f>SUM(S110:BB110)</f>
        <v>0</v>
      </c>
      <c r="BE100" s="571"/>
      <c r="BF100" s="50"/>
    </row>
    <row r="101" spans="1:71" s="51" customFormat="1" ht="23" customHeight="1" x14ac:dyDescent="0.35">
      <c r="A101" s="50"/>
      <c r="B101" s="67"/>
      <c r="C101" s="33"/>
      <c r="D101" s="33"/>
      <c r="E101" s="33"/>
      <c r="F101" s="33"/>
      <c r="G101" s="33"/>
      <c r="H101" s="33"/>
      <c r="I101" s="33"/>
      <c r="J101" s="19"/>
      <c r="K101" s="7"/>
      <c r="L101" s="135"/>
      <c r="M101" s="136"/>
      <c r="O101" s="470"/>
      <c r="P101" s="473"/>
      <c r="Q101" s="469"/>
      <c r="R101" s="210" t="s">
        <v>77</v>
      </c>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564"/>
      <c r="BD101" s="487"/>
      <c r="BE101" s="497"/>
      <c r="BF101" s="50"/>
    </row>
    <row r="102" spans="1:71" s="51" customFormat="1" ht="29" x14ac:dyDescent="0.35">
      <c r="A102" s="50"/>
      <c r="B102" s="67"/>
      <c r="C102" s="33"/>
      <c r="D102" s="33"/>
      <c r="E102" s="33"/>
      <c r="F102" s="33"/>
      <c r="G102" s="33"/>
      <c r="H102" s="33"/>
      <c r="I102" s="33"/>
      <c r="J102" s="19"/>
      <c r="K102" s="7"/>
      <c r="L102" s="135"/>
      <c r="M102" s="136"/>
      <c r="O102" s="470"/>
      <c r="P102" s="473"/>
      <c r="Q102" s="469"/>
      <c r="R102" s="210" t="s">
        <v>88</v>
      </c>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564"/>
      <c r="BD102" s="487"/>
      <c r="BE102" s="497"/>
      <c r="BF102" s="50"/>
    </row>
    <row r="103" spans="1:71" s="51" customFormat="1" ht="14.5" hidden="1" customHeight="1" x14ac:dyDescent="0.35">
      <c r="A103" s="50"/>
      <c r="B103" s="67"/>
      <c r="C103" s="33"/>
      <c r="D103" s="33"/>
      <c r="E103" s="33"/>
      <c r="F103" s="33"/>
      <c r="G103" s="33"/>
      <c r="H103" s="33"/>
      <c r="I103" s="33"/>
      <c r="J103" s="19"/>
      <c r="K103" s="7"/>
      <c r="L103" s="135"/>
      <c r="M103" s="136"/>
      <c r="O103" s="220"/>
      <c r="P103" s="204"/>
      <c r="Q103" s="363"/>
      <c r="R103" s="211" t="s">
        <v>89</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564"/>
      <c r="BD103" s="487"/>
      <c r="BE103" s="497"/>
      <c r="BF103" s="50"/>
    </row>
    <row r="104" spans="1:71" s="51" customFormat="1" ht="14.5" hidden="1" customHeight="1" x14ac:dyDescent="0.35">
      <c r="A104" s="50"/>
      <c r="B104" s="67"/>
      <c r="C104" s="33"/>
      <c r="D104" s="33"/>
      <c r="E104" s="33"/>
      <c r="F104" s="33"/>
      <c r="G104" s="33"/>
      <c r="H104" s="33"/>
      <c r="I104" s="33"/>
      <c r="J104" s="19"/>
      <c r="K104" s="7"/>
      <c r="L104" s="135"/>
      <c r="M104" s="136"/>
      <c r="O104" s="220"/>
      <c r="P104" s="204"/>
      <c r="Q104" s="363"/>
      <c r="R104" s="211" t="s">
        <v>90</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564"/>
      <c r="BD104" s="487"/>
      <c r="BE104" s="497"/>
      <c r="BF104" s="50"/>
    </row>
    <row r="105" spans="1:71" s="51" customFormat="1" ht="43.5" x14ac:dyDescent="0.35">
      <c r="A105" s="50"/>
      <c r="B105" s="67"/>
      <c r="C105" s="33"/>
      <c r="D105" s="33"/>
      <c r="E105" s="33"/>
      <c r="F105" s="33"/>
      <c r="G105" s="33"/>
      <c r="H105" s="33"/>
      <c r="I105" s="33"/>
      <c r="J105" s="19"/>
      <c r="K105" s="7"/>
      <c r="L105" s="135"/>
      <c r="M105" s="136"/>
      <c r="O105" s="220"/>
      <c r="R105" s="210" t="s">
        <v>165</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564"/>
      <c r="BD105" s="487"/>
      <c r="BE105" s="497"/>
      <c r="BF105" s="50"/>
    </row>
    <row r="106" spans="1:71" s="51" customFormat="1" ht="39" hidden="1" customHeight="1" x14ac:dyDescent="0.35">
      <c r="A106" s="50"/>
      <c r="B106" s="67"/>
      <c r="C106" s="33"/>
      <c r="D106" s="33"/>
      <c r="E106" s="33"/>
      <c r="F106" s="33"/>
      <c r="G106" s="33"/>
      <c r="H106" s="33"/>
      <c r="I106" s="33"/>
      <c r="J106" s="19"/>
      <c r="K106" s="7"/>
      <c r="L106" s="135"/>
      <c r="M106" s="136"/>
      <c r="O106" s="220"/>
      <c r="R106" s="211" t="s">
        <v>111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564"/>
      <c r="BD106" s="487"/>
      <c r="BE106" s="497"/>
      <c r="BF106" s="50"/>
    </row>
    <row r="107" spans="1:71" s="51" customFormat="1" ht="26" hidden="1" customHeight="1" x14ac:dyDescent="0.35">
      <c r="A107" s="50"/>
      <c r="B107" s="67"/>
      <c r="C107" s="33"/>
      <c r="D107" s="33"/>
      <c r="E107" s="33"/>
      <c r="F107" s="33"/>
      <c r="G107" s="33"/>
      <c r="H107" s="33"/>
      <c r="I107" s="33"/>
      <c r="J107" s="19"/>
      <c r="K107" s="7"/>
      <c r="L107" s="135"/>
      <c r="M107" s="136"/>
      <c r="O107" s="220"/>
      <c r="R107" s="211" t="s">
        <v>112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564"/>
      <c r="BD107" s="487"/>
      <c r="BE107" s="497"/>
      <c r="BF107" s="50"/>
    </row>
    <row r="108" spans="1:71" s="51" customFormat="1" ht="43.5" x14ac:dyDescent="0.35">
      <c r="A108" s="50"/>
      <c r="B108" s="67"/>
      <c r="C108" s="33"/>
      <c r="D108" s="33"/>
      <c r="E108" s="33"/>
      <c r="F108" s="33"/>
      <c r="G108" s="33"/>
      <c r="H108" s="33"/>
      <c r="I108" s="33"/>
      <c r="J108" s="19"/>
      <c r="K108" s="7"/>
      <c r="L108" s="135"/>
      <c r="M108" s="136"/>
      <c r="O108" s="220"/>
      <c r="R108" s="210" t="s">
        <v>110</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564"/>
      <c r="BD108" s="487"/>
      <c r="BE108" s="497"/>
      <c r="BF108" s="50"/>
    </row>
    <row r="109" spans="1:71" s="51" customFormat="1" ht="29" x14ac:dyDescent="0.35">
      <c r="A109" s="50"/>
      <c r="B109" s="67"/>
      <c r="C109" s="33"/>
      <c r="D109" s="33"/>
      <c r="E109" s="33"/>
      <c r="F109" s="33"/>
      <c r="G109" s="33"/>
      <c r="H109" s="33"/>
      <c r="I109" s="33"/>
      <c r="J109" s="19"/>
      <c r="K109" s="7"/>
      <c r="L109" s="135"/>
      <c r="M109" s="136"/>
      <c r="O109" s="220"/>
      <c r="R109" s="210" t="s">
        <v>103</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564"/>
      <c r="BD109" s="487"/>
      <c r="BE109" s="497"/>
      <c r="BF109" s="50"/>
    </row>
    <row r="110" spans="1:71" s="51" customFormat="1" ht="29.5" thickBot="1" x14ac:dyDescent="0.4">
      <c r="A110" s="50"/>
      <c r="B110" s="67"/>
      <c r="C110" s="33"/>
      <c r="D110" s="33"/>
      <c r="E110" s="33"/>
      <c r="F110" s="33"/>
      <c r="G110" s="33"/>
      <c r="H110" s="33"/>
      <c r="I110" s="33"/>
      <c r="J110" s="19"/>
      <c r="K110" s="7"/>
      <c r="L110" s="135"/>
      <c r="M110" s="136"/>
      <c r="O110" s="220"/>
      <c r="R110" s="212" t="s">
        <v>104</v>
      </c>
      <c r="S110" s="26">
        <f>IFERROR((S109*$H$79),0)</f>
        <v>0</v>
      </c>
      <c r="T110" s="26">
        <f t="shared" ref="T110:BB110" si="797">IFERROR((T109*$H$79),0)</f>
        <v>0</v>
      </c>
      <c r="U110" s="26">
        <f t="shared" si="797"/>
        <v>0</v>
      </c>
      <c r="V110" s="26">
        <f t="shared" si="797"/>
        <v>0</v>
      </c>
      <c r="W110" s="26">
        <f t="shared" si="797"/>
        <v>0</v>
      </c>
      <c r="X110" s="26">
        <f t="shared" si="797"/>
        <v>0</v>
      </c>
      <c r="Y110" s="26">
        <f t="shared" si="797"/>
        <v>0</v>
      </c>
      <c r="Z110" s="26">
        <f t="shared" si="797"/>
        <v>0</v>
      </c>
      <c r="AA110" s="26">
        <f t="shared" si="797"/>
        <v>0</v>
      </c>
      <c r="AB110" s="26">
        <f t="shared" si="797"/>
        <v>0</v>
      </c>
      <c r="AC110" s="26">
        <f t="shared" si="797"/>
        <v>0</v>
      </c>
      <c r="AD110" s="26">
        <f t="shared" si="797"/>
        <v>0</v>
      </c>
      <c r="AE110" s="26">
        <f t="shared" si="797"/>
        <v>0</v>
      </c>
      <c r="AF110" s="26">
        <f t="shared" si="797"/>
        <v>0</v>
      </c>
      <c r="AG110" s="26">
        <f t="shared" si="797"/>
        <v>0</v>
      </c>
      <c r="AH110" s="26">
        <f t="shared" si="797"/>
        <v>0</v>
      </c>
      <c r="AI110" s="26">
        <f t="shared" si="797"/>
        <v>0</v>
      </c>
      <c r="AJ110" s="26">
        <f t="shared" si="797"/>
        <v>0</v>
      </c>
      <c r="AK110" s="26">
        <f t="shared" si="797"/>
        <v>0</v>
      </c>
      <c r="AL110" s="26">
        <f t="shared" si="797"/>
        <v>0</v>
      </c>
      <c r="AM110" s="26">
        <f t="shared" si="797"/>
        <v>0</v>
      </c>
      <c r="AN110" s="26">
        <f t="shared" si="797"/>
        <v>0</v>
      </c>
      <c r="AO110" s="26">
        <f t="shared" si="797"/>
        <v>0</v>
      </c>
      <c r="AP110" s="26">
        <f t="shared" si="797"/>
        <v>0</v>
      </c>
      <c r="AQ110" s="26">
        <f t="shared" si="797"/>
        <v>0</v>
      </c>
      <c r="AR110" s="26">
        <f t="shared" si="797"/>
        <v>0</v>
      </c>
      <c r="AS110" s="26">
        <f t="shared" si="797"/>
        <v>0</v>
      </c>
      <c r="AT110" s="26">
        <f t="shared" si="797"/>
        <v>0</v>
      </c>
      <c r="AU110" s="26">
        <f t="shared" si="797"/>
        <v>0</v>
      </c>
      <c r="AV110" s="26">
        <f t="shared" si="797"/>
        <v>0</v>
      </c>
      <c r="AW110" s="26">
        <f t="shared" si="797"/>
        <v>0</v>
      </c>
      <c r="AX110" s="26">
        <f t="shared" si="797"/>
        <v>0</v>
      </c>
      <c r="AY110" s="26">
        <f t="shared" si="797"/>
        <v>0</v>
      </c>
      <c r="AZ110" s="26">
        <f t="shared" si="797"/>
        <v>0</v>
      </c>
      <c r="BA110" s="26">
        <f t="shared" si="797"/>
        <v>0</v>
      </c>
      <c r="BB110" s="26">
        <f t="shared" si="797"/>
        <v>0</v>
      </c>
      <c r="BC110" s="565"/>
      <c r="BD110" s="488"/>
      <c r="BE110" s="498"/>
      <c r="BF110" s="50"/>
      <c r="BH110" s="103">
        <f>SUMIFS($S110:$BB110,$S100:$BB100,"1. SO")</f>
        <v>0</v>
      </c>
      <c r="BI110" s="103">
        <f>SUMIFS($S110:$BB110,$S100:$BB100,"2. SO")</f>
        <v>0</v>
      </c>
      <c r="BJ110" s="103">
        <f>SUMIFS($S110:$BB110,$S100:$BB100,"3. SO")</f>
        <v>0</v>
      </c>
      <c r="BK110" s="103">
        <f>SUMIFS($S110:$BB110,$S100:$BB100,"4. SO")</f>
        <v>0</v>
      </c>
      <c r="BL110" s="103">
        <f>SUMIFS($S110:$BB110,$S100:$BB100,"5. SO")</f>
        <v>0</v>
      </c>
      <c r="BM110" s="103">
        <f>SUMIFS($S110:$BB110,$S100:$BB100,"6. SO")</f>
        <v>0</v>
      </c>
      <c r="BN110" s="103">
        <f>SUMIFS($S110:$BB110,$S100:$BB100,"7. SO")</f>
        <v>0</v>
      </c>
      <c r="BO110" s="103">
        <f>SUMIFS($S110:$BB110,$S100:$BB100,"8. SO")</f>
        <v>0</v>
      </c>
      <c r="BP110" s="103">
        <f>SUMIFS($S110:$BB110,$S100:$BB100,"9. SO")</f>
        <v>0</v>
      </c>
      <c r="BQ110" s="103">
        <f>SUMIFS($S110:$BB110,$S100:$BB100,"10. SO")</f>
        <v>0</v>
      </c>
      <c r="BR110" s="103">
        <f>SUMIFS($S110:$BB110,$S100:$BB100,"11. SO")</f>
        <v>0</v>
      </c>
      <c r="BS110" s="103">
        <f>SUMIFS($S110:$BB110,$S100:$BB100,"12. SO")</f>
        <v>0</v>
      </c>
    </row>
    <row r="111" spans="1:71" s="51" customFormat="1" ht="29" customHeight="1" thickBot="1" x14ac:dyDescent="0.4">
      <c r="A111" s="50"/>
      <c r="B111" s="68"/>
      <c r="C111" s="23"/>
      <c r="D111" s="23"/>
      <c r="E111" s="23"/>
      <c r="F111" s="23"/>
      <c r="G111" s="23"/>
      <c r="H111" s="23"/>
      <c r="I111" s="23"/>
      <c r="J111" s="24"/>
      <c r="K111" s="170"/>
      <c r="L111" s="137"/>
      <c r="M111" s="138"/>
      <c r="R111" s="210" t="s">
        <v>347</v>
      </c>
      <c r="S111" s="353">
        <f>S79+S90+S101</f>
        <v>0</v>
      </c>
      <c r="T111" s="353">
        <f t="shared" ref="T111:BB111" si="798">T79+T90+T101</f>
        <v>0</v>
      </c>
      <c r="U111" s="353">
        <f t="shared" si="798"/>
        <v>0</v>
      </c>
      <c r="V111" s="353">
        <f t="shared" si="798"/>
        <v>0</v>
      </c>
      <c r="W111" s="353">
        <f t="shared" si="798"/>
        <v>0</v>
      </c>
      <c r="X111" s="353">
        <f t="shared" si="798"/>
        <v>0</v>
      </c>
      <c r="Y111" s="353">
        <f t="shared" si="798"/>
        <v>0</v>
      </c>
      <c r="Z111" s="353">
        <f t="shared" si="798"/>
        <v>0</v>
      </c>
      <c r="AA111" s="353">
        <f t="shared" si="798"/>
        <v>0</v>
      </c>
      <c r="AB111" s="353">
        <f t="shared" si="798"/>
        <v>0</v>
      </c>
      <c r="AC111" s="353">
        <f t="shared" si="798"/>
        <v>0</v>
      </c>
      <c r="AD111" s="353">
        <f t="shared" si="798"/>
        <v>0</v>
      </c>
      <c r="AE111" s="353">
        <f t="shared" si="798"/>
        <v>0</v>
      </c>
      <c r="AF111" s="353">
        <f t="shared" si="798"/>
        <v>0</v>
      </c>
      <c r="AG111" s="353">
        <f t="shared" si="798"/>
        <v>0</v>
      </c>
      <c r="AH111" s="353">
        <f t="shared" si="798"/>
        <v>0</v>
      </c>
      <c r="AI111" s="353">
        <f t="shared" si="798"/>
        <v>0</v>
      </c>
      <c r="AJ111" s="353">
        <f t="shared" si="798"/>
        <v>0</v>
      </c>
      <c r="AK111" s="353">
        <f t="shared" si="798"/>
        <v>0</v>
      </c>
      <c r="AL111" s="353">
        <f t="shared" si="798"/>
        <v>0</v>
      </c>
      <c r="AM111" s="353">
        <f t="shared" si="798"/>
        <v>0</v>
      </c>
      <c r="AN111" s="353">
        <f t="shared" si="798"/>
        <v>0</v>
      </c>
      <c r="AO111" s="353">
        <f t="shared" si="798"/>
        <v>0</v>
      </c>
      <c r="AP111" s="353">
        <f t="shared" si="798"/>
        <v>0</v>
      </c>
      <c r="AQ111" s="353">
        <f t="shared" si="798"/>
        <v>0</v>
      </c>
      <c r="AR111" s="353">
        <f t="shared" si="798"/>
        <v>0</v>
      </c>
      <c r="AS111" s="353">
        <f t="shared" si="798"/>
        <v>0</v>
      </c>
      <c r="AT111" s="353">
        <f t="shared" si="798"/>
        <v>0</v>
      </c>
      <c r="AU111" s="353">
        <f t="shared" si="798"/>
        <v>0</v>
      </c>
      <c r="AV111" s="353">
        <f t="shared" si="798"/>
        <v>0</v>
      </c>
      <c r="AW111" s="353">
        <f t="shared" si="798"/>
        <v>0</v>
      </c>
      <c r="AX111" s="353">
        <f t="shared" si="798"/>
        <v>0</v>
      </c>
      <c r="AY111" s="353">
        <f t="shared" si="798"/>
        <v>0</v>
      </c>
      <c r="AZ111" s="353">
        <f t="shared" si="798"/>
        <v>0</v>
      </c>
      <c r="BA111" s="353">
        <f t="shared" si="798"/>
        <v>0</v>
      </c>
      <c r="BB111" s="354">
        <f t="shared" si="798"/>
        <v>0</v>
      </c>
      <c r="BC111" s="242">
        <f>BC76+BC89+BC100</f>
        <v>0</v>
      </c>
      <c r="BD111" s="243">
        <f>BD76+BD89+BD100</f>
        <v>0</v>
      </c>
      <c r="BE111" s="242">
        <f>BE76+BE89+BE100</f>
        <v>0</v>
      </c>
      <c r="BF111" s="50"/>
      <c r="BH111" s="103">
        <f>BH88+BH99+BH110</f>
        <v>0</v>
      </c>
      <c r="BI111" s="103">
        <f t="shared" ref="BI111:BS111" si="799">BI88+BI99+BI110</f>
        <v>0</v>
      </c>
      <c r="BJ111" s="103">
        <f t="shared" si="799"/>
        <v>0</v>
      </c>
      <c r="BK111" s="103">
        <f t="shared" si="799"/>
        <v>0</v>
      </c>
      <c r="BL111" s="103">
        <f t="shared" si="799"/>
        <v>0</v>
      </c>
      <c r="BM111" s="103">
        <f t="shared" si="799"/>
        <v>0</v>
      </c>
      <c r="BN111" s="103">
        <f t="shared" si="799"/>
        <v>0</v>
      </c>
      <c r="BO111" s="103">
        <f t="shared" si="799"/>
        <v>0</v>
      </c>
      <c r="BP111" s="103">
        <f t="shared" si="799"/>
        <v>0</v>
      </c>
      <c r="BQ111" s="103">
        <f t="shared" si="799"/>
        <v>0</v>
      </c>
      <c r="BR111" s="103">
        <f t="shared" si="799"/>
        <v>0</v>
      </c>
      <c r="BS111" s="103">
        <f t="shared" si="799"/>
        <v>0</v>
      </c>
    </row>
    <row r="112" spans="1:71" ht="15" thickBot="1" x14ac:dyDescent="0.4">
      <c r="O112" s="199"/>
    </row>
    <row r="113" spans="1:71" s="51" customFormat="1" ht="59.5" customHeight="1" x14ac:dyDescent="0.35">
      <c r="A113" s="345"/>
      <c r="B113" s="504" t="s">
        <v>308</v>
      </c>
      <c r="C113" s="504"/>
      <c r="D113" s="504"/>
      <c r="E113" s="159" t="s">
        <v>383</v>
      </c>
      <c r="F113" s="514" t="s">
        <v>315</v>
      </c>
      <c r="G113" s="514"/>
      <c r="H113" s="514" t="s">
        <v>316</v>
      </c>
      <c r="I113" s="514"/>
      <c r="J113" s="159" t="s">
        <v>37</v>
      </c>
      <c r="K113" s="7"/>
      <c r="L113" s="502" t="s">
        <v>78</v>
      </c>
      <c r="M113" s="503"/>
      <c r="O113" s="199"/>
      <c r="P113" s="356" t="s">
        <v>324</v>
      </c>
      <c r="Q113" s="214" t="s">
        <v>352</v>
      </c>
      <c r="R113" s="495" t="s">
        <v>87</v>
      </c>
      <c r="S113" s="36" t="s">
        <v>1</v>
      </c>
      <c r="T113" s="36" t="s">
        <v>2</v>
      </c>
      <c r="U113" s="36" t="s">
        <v>3</v>
      </c>
      <c r="V113" s="36" t="s">
        <v>4</v>
      </c>
      <c r="W113" s="36" t="s">
        <v>5</v>
      </c>
      <c r="X113" s="36" t="s">
        <v>6</v>
      </c>
      <c r="Y113" s="36" t="s">
        <v>7</v>
      </c>
      <c r="Z113" s="36" t="s">
        <v>8</v>
      </c>
      <c r="AA113" s="36" t="s">
        <v>9</v>
      </c>
      <c r="AB113" s="36" t="s">
        <v>10</v>
      </c>
      <c r="AC113" s="36" t="s">
        <v>11</v>
      </c>
      <c r="AD113" s="36" t="s">
        <v>12</v>
      </c>
      <c r="AE113" s="36" t="s">
        <v>13</v>
      </c>
      <c r="AF113" s="36" t="s">
        <v>14</v>
      </c>
      <c r="AG113" s="36" t="s">
        <v>15</v>
      </c>
      <c r="AH113" s="36" t="s">
        <v>16</v>
      </c>
      <c r="AI113" s="36" t="s">
        <v>17</v>
      </c>
      <c r="AJ113" s="36" t="s">
        <v>18</v>
      </c>
      <c r="AK113" s="36" t="s">
        <v>19</v>
      </c>
      <c r="AL113" s="36" t="s">
        <v>20</v>
      </c>
      <c r="AM113" s="36" t="s">
        <v>21</v>
      </c>
      <c r="AN113" s="36" t="s">
        <v>22</v>
      </c>
      <c r="AO113" s="36" t="s">
        <v>23</v>
      </c>
      <c r="AP113" s="36" t="s">
        <v>24</v>
      </c>
      <c r="AQ113" s="36" t="s">
        <v>25</v>
      </c>
      <c r="AR113" s="36" t="s">
        <v>26</v>
      </c>
      <c r="AS113" s="36" t="s">
        <v>27</v>
      </c>
      <c r="AT113" s="36" t="s">
        <v>28</v>
      </c>
      <c r="AU113" s="36" t="s">
        <v>29</v>
      </c>
      <c r="AV113" s="36" t="s">
        <v>30</v>
      </c>
      <c r="AW113" s="36" t="s">
        <v>31</v>
      </c>
      <c r="AX113" s="36" t="s">
        <v>32</v>
      </c>
      <c r="AY113" s="36" t="s">
        <v>33</v>
      </c>
      <c r="AZ113" s="36" t="s">
        <v>34</v>
      </c>
      <c r="BA113" s="36" t="s">
        <v>35</v>
      </c>
      <c r="BB113" s="36" t="s">
        <v>36</v>
      </c>
      <c r="BC113" s="156" t="s">
        <v>113</v>
      </c>
      <c r="BD113" s="156" t="s">
        <v>114</v>
      </c>
      <c r="BE113" s="156" t="s">
        <v>348</v>
      </c>
      <c r="BH113" s="482" t="s">
        <v>166</v>
      </c>
      <c r="BI113" s="483"/>
      <c r="BJ113" s="483"/>
      <c r="BK113" s="483"/>
      <c r="BL113" s="483"/>
      <c r="BM113" s="483"/>
      <c r="BN113" s="483"/>
      <c r="BO113" s="483"/>
      <c r="BP113" s="483"/>
      <c r="BQ113" s="483"/>
      <c r="BR113" s="483"/>
      <c r="BS113" s="483"/>
    </row>
    <row r="114" spans="1:71" s="51" customFormat="1" ht="21" hidden="1" customHeight="1" thickBot="1" x14ac:dyDescent="0.4">
      <c r="A114" s="346"/>
      <c r="B114" s="504"/>
      <c r="C114" s="504"/>
      <c r="D114" s="504"/>
      <c r="E114" s="64"/>
      <c r="G114" s="167"/>
      <c r="H114" s="515" t="s">
        <v>319</v>
      </c>
      <c r="I114" s="515"/>
      <c r="J114" s="512" t="s">
        <v>317</v>
      </c>
      <c r="K114" s="7"/>
      <c r="L114" s="506">
        <v>244021</v>
      </c>
      <c r="M114" s="507"/>
      <c r="O114" s="199"/>
      <c r="P114" s="357"/>
      <c r="Q114" s="215"/>
      <c r="R114" s="496"/>
      <c r="S114" s="28">
        <f>MONTH(Úvod!$F$12)</f>
        <v>1</v>
      </c>
      <c r="T114" s="29">
        <f t="shared" ref="T114" si="800">IF(S114=12,1,S114+1)</f>
        <v>2</v>
      </c>
      <c r="U114" s="29">
        <f t="shared" ref="U114" si="801">IF(T114=12,1,T114+1)</f>
        <v>3</v>
      </c>
      <c r="V114" s="30">
        <f t="shared" ref="V114" si="802">IF(U114=12,1,U114+1)</f>
        <v>4</v>
      </c>
      <c r="W114" s="30">
        <f t="shared" ref="W114" si="803">IF(V114=12,1,V114+1)</f>
        <v>5</v>
      </c>
      <c r="X114" s="30">
        <f t="shared" ref="X114" si="804">IF(W114=12,1,W114+1)</f>
        <v>6</v>
      </c>
      <c r="Y114" s="30">
        <f t="shared" ref="Y114" si="805">IF(X114=12,1,X114+1)</f>
        <v>7</v>
      </c>
      <c r="Z114" s="30">
        <f t="shared" ref="Z114" si="806">IF(Y114=12,1,Y114+1)</f>
        <v>8</v>
      </c>
      <c r="AA114" s="30">
        <f t="shared" ref="AA114" si="807">IF(Z114=12,1,Z114+1)</f>
        <v>9</v>
      </c>
      <c r="AB114" s="30">
        <f>IF(AA114=12,1,AA114+1)</f>
        <v>10</v>
      </c>
      <c r="AC114" s="30">
        <f t="shared" ref="AC114" si="808">IF(AB114=12,1,AB114+1)</f>
        <v>11</v>
      </c>
      <c r="AD114" s="30">
        <f t="shared" ref="AD114" si="809">IF(AC114=12,1,AC114+1)</f>
        <v>12</v>
      </c>
      <c r="AE114" s="30">
        <f t="shared" ref="AE114" si="810">IF(AD114=12,1,AD114+1)</f>
        <v>1</v>
      </c>
      <c r="AF114" s="30">
        <f t="shared" ref="AF114" si="811">IF(AE114=12,1,AE114+1)</f>
        <v>2</v>
      </c>
      <c r="AG114" s="30">
        <f t="shared" ref="AG114" si="812">IF(AF114=12,1,AF114+1)</f>
        <v>3</v>
      </c>
      <c r="AH114" s="30">
        <f t="shared" ref="AH114" si="813">IF(AG114=12,1,AG114+1)</f>
        <v>4</v>
      </c>
      <c r="AI114" s="30">
        <f t="shared" ref="AI114" si="814">IF(AH114=12,1,AH114+1)</f>
        <v>5</v>
      </c>
      <c r="AJ114" s="30">
        <f t="shared" ref="AJ114" si="815">IF(AI114=12,1,AI114+1)</f>
        <v>6</v>
      </c>
      <c r="AK114" s="30">
        <f>IF(AJ114=12,1,AJ114+1)</f>
        <v>7</v>
      </c>
      <c r="AL114" s="30">
        <f t="shared" ref="AL114" si="816">IF(AK114=12,1,AK114+1)</f>
        <v>8</v>
      </c>
      <c r="AM114" s="30">
        <f t="shared" ref="AM114" si="817">IF(AL114=12,1,AL114+1)</f>
        <v>9</v>
      </c>
      <c r="AN114" s="30">
        <f t="shared" ref="AN114" si="818">IF(AM114=12,1,AM114+1)</f>
        <v>10</v>
      </c>
      <c r="AO114" s="30">
        <f t="shared" ref="AO114" si="819">IF(AN114=12,1,AN114+1)</f>
        <v>11</v>
      </c>
      <c r="AP114" s="30">
        <f t="shared" ref="AP114" si="820">IF(AO114=12,1,AO114+1)</f>
        <v>12</v>
      </c>
      <c r="AQ114" s="30">
        <f t="shared" ref="AQ114" si="821">IF(AP114=12,1,AP114+1)</f>
        <v>1</v>
      </c>
      <c r="AR114" s="30">
        <f t="shared" ref="AR114" si="822">IF(AQ114=12,1,AQ114+1)</f>
        <v>2</v>
      </c>
      <c r="AS114" s="30">
        <f t="shared" ref="AS114" si="823">IF(AR114=12,1,AR114+1)</f>
        <v>3</v>
      </c>
      <c r="AT114" s="30">
        <f t="shared" ref="AT114" si="824">IF(AS114=12,1,AS114+1)</f>
        <v>4</v>
      </c>
      <c r="AU114" s="30">
        <f t="shared" ref="AU114" si="825">IF(AT114=12,1,AT114+1)</f>
        <v>5</v>
      </c>
      <c r="AV114" s="30">
        <f t="shared" ref="AV114" si="826">IF(AU114=12,1,AU114+1)</f>
        <v>6</v>
      </c>
      <c r="AW114" s="30">
        <f t="shared" ref="AW114" si="827">IF(AV114=12,1,AV114+1)</f>
        <v>7</v>
      </c>
      <c r="AX114" s="30">
        <f t="shared" ref="AX114" si="828">IF(AW114=12,1,AW114+1)</f>
        <v>8</v>
      </c>
      <c r="AY114" s="30">
        <f t="shared" ref="AY114" si="829">IF(AX114=12,1,AX114+1)</f>
        <v>9</v>
      </c>
      <c r="AZ114" s="30">
        <f t="shared" ref="AZ114" si="830">IF(AY114=12,1,AY114+1)</f>
        <v>10</v>
      </c>
      <c r="BA114" s="30">
        <f t="shared" ref="BA114" si="831">IF(AZ114=12,1,AZ114+1)</f>
        <v>11</v>
      </c>
      <c r="BB114" s="30">
        <f t="shared" ref="BB114" si="832">IF(BA114=12,1,BA114+1)</f>
        <v>12</v>
      </c>
    </row>
    <row r="115" spans="1:71" s="51" customFormat="1" ht="18" hidden="1" customHeight="1" x14ac:dyDescent="0.35">
      <c r="A115" s="346"/>
      <c r="B115" s="504"/>
      <c r="C115" s="504"/>
      <c r="D115" s="504"/>
      <c r="E115" s="64"/>
      <c r="G115" s="167"/>
      <c r="H115" s="515"/>
      <c r="I115" s="515"/>
      <c r="J115" s="512"/>
      <c r="K115" s="7"/>
      <c r="L115" s="508"/>
      <c r="M115" s="509"/>
      <c r="O115" s="199"/>
      <c r="P115" s="357"/>
      <c r="Q115" s="215"/>
      <c r="R115" s="496"/>
      <c r="S115" s="16">
        <f t="shared" ref="S115:BB115" si="833">VALUE(_xlfn.CONCAT(S114,".",S117))</f>
        <v>1</v>
      </c>
      <c r="T115" s="27">
        <f t="shared" si="833"/>
        <v>32</v>
      </c>
      <c r="U115" s="27">
        <f t="shared" si="833"/>
        <v>61</v>
      </c>
      <c r="V115" s="27">
        <f t="shared" si="833"/>
        <v>92</v>
      </c>
      <c r="W115" s="27">
        <f t="shared" si="833"/>
        <v>122</v>
      </c>
      <c r="X115" s="27">
        <f t="shared" si="833"/>
        <v>153</v>
      </c>
      <c r="Y115" s="27">
        <f t="shared" si="833"/>
        <v>183</v>
      </c>
      <c r="Z115" s="27">
        <f t="shared" si="833"/>
        <v>214</v>
      </c>
      <c r="AA115" s="27">
        <f t="shared" si="833"/>
        <v>245</v>
      </c>
      <c r="AB115" s="27">
        <f t="shared" si="833"/>
        <v>275</v>
      </c>
      <c r="AC115" s="27">
        <f t="shared" si="833"/>
        <v>306</v>
      </c>
      <c r="AD115" s="27">
        <f t="shared" si="833"/>
        <v>336</v>
      </c>
      <c r="AE115" s="27">
        <f t="shared" si="833"/>
        <v>367</v>
      </c>
      <c r="AF115" s="27">
        <f t="shared" si="833"/>
        <v>398</v>
      </c>
      <c r="AG115" s="27">
        <f t="shared" si="833"/>
        <v>426</v>
      </c>
      <c r="AH115" s="27">
        <f t="shared" si="833"/>
        <v>457</v>
      </c>
      <c r="AI115" s="27">
        <f t="shared" si="833"/>
        <v>487</v>
      </c>
      <c r="AJ115" s="27">
        <f t="shared" si="833"/>
        <v>518</v>
      </c>
      <c r="AK115" s="27">
        <f t="shared" si="833"/>
        <v>548</v>
      </c>
      <c r="AL115" s="27">
        <f t="shared" si="833"/>
        <v>579</v>
      </c>
      <c r="AM115" s="27">
        <f t="shared" si="833"/>
        <v>610</v>
      </c>
      <c r="AN115" s="27">
        <f t="shared" si="833"/>
        <v>640</v>
      </c>
      <c r="AO115" s="27">
        <f t="shared" si="833"/>
        <v>671</v>
      </c>
      <c r="AP115" s="27">
        <f t="shared" si="833"/>
        <v>701</v>
      </c>
      <c r="AQ115" s="27">
        <f t="shared" si="833"/>
        <v>732</v>
      </c>
      <c r="AR115" s="27">
        <f t="shared" si="833"/>
        <v>763</v>
      </c>
      <c r="AS115" s="27">
        <f t="shared" si="833"/>
        <v>791</v>
      </c>
      <c r="AT115" s="27">
        <f t="shared" si="833"/>
        <v>822</v>
      </c>
      <c r="AU115" s="27">
        <f t="shared" si="833"/>
        <v>852</v>
      </c>
      <c r="AV115" s="27">
        <f t="shared" si="833"/>
        <v>883</v>
      </c>
      <c r="AW115" s="27">
        <f t="shared" si="833"/>
        <v>913</v>
      </c>
      <c r="AX115" s="27">
        <f t="shared" si="833"/>
        <v>944</v>
      </c>
      <c r="AY115" s="27">
        <f t="shared" si="833"/>
        <v>975</v>
      </c>
      <c r="AZ115" s="27">
        <f t="shared" si="833"/>
        <v>1005</v>
      </c>
      <c r="BA115" s="27">
        <f t="shared" si="833"/>
        <v>1036</v>
      </c>
      <c r="BB115" s="27">
        <f t="shared" si="833"/>
        <v>1066</v>
      </c>
    </row>
    <row r="116" spans="1:71" s="51" customFormat="1" ht="18" customHeight="1" x14ac:dyDescent="0.35">
      <c r="A116" s="346"/>
      <c r="B116" s="504"/>
      <c r="C116" s="504"/>
      <c r="D116" s="504"/>
      <c r="E116" s="515" t="s">
        <v>382</v>
      </c>
      <c r="F116" s="515" t="s">
        <v>437</v>
      </c>
      <c r="G116" s="515"/>
      <c r="H116" s="515"/>
      <c r="I116" s="515"/>
      <c r="J116" s="512"/>
      <c r="K116" s="7"/>
      <c r="L116" s="508"/>
      <c r="M116" s="509"/>
      <c r="O116" s="199"/>
      <c r="P116" s="481" t="s">
        <v>382</v>
      </c>
      <c r="Q116" s="474" t="s">
        <v>146</v>
      </c>
      <c r="R116" s="496"/>
      <c r="S116" s="17" t="str">
        <f>VLOOKUP(S114,'Podpůrná data'!$J$195:$K$206,2)</f>
        <v>leden</v>
      </c>
      <c r="T116" s="17" t="str">
        <f>VLOOKUP(T114,'Podpůrná data'!$J$195:$K$206,2)</f>
        <v>únor</v>
      </c>
      <c r="U116" s="17" t="str">
        <f>VLOOKUP(U114,'Podpůrná data'!$J$195:$K$206,2)</f>
        <v>březen</v>
      </c>
      <c r="V116" s="17" t="str">
        <f>VLOOKUP(V114,'Podpůrná data'!$J$195:$K$206,2)</f>
        <v>duben</v>
      </c>
      <c r="W116" s="17" t="str">
        <f>VLOOKUP(W114,'Podpůrná data'!$J$195:$K$206,2)</f>
        <v>květen</v>
      </c>
      <c r="X116" s="17" t="str">
        <f>VLOOKUP(X114,'Podpůrná data'!$J$195:$K$206,2)</f>
        <v>červen</v>
      </c>
      <c r="Y116" s="17" t="str">
        <f>VLOOKUP(Y114,'Podpůrná data'!$J$195:$K$206,2)</f>
        <v>červenec</v>
      </c>
      <c r="Z116" s="17" t="str">
        <f>VLOOKUP(Z114,'Podpůrná data'!$J$195:$K$206,2)</f>
        <v>srpen</v>
      </c>
      <c r="AA116" s="17" t="str">
        <f>VLOOKUP(AA114,'Podpůrná data'!$J$195:$K$206,2)</f>
        <v>září</v>
      </c>
      <c r="AB116" s="17" t="str">
        <f>VLOOKUP(AB114,'Podpůrná data'!$J$195:$K$206,2)</f>
        <v>říjen</v>
      </c>
      <c r="AC116" s="17" t="str">
        <f>VLOOKUP(AC114,'Podpůrná data'!$J$195:$K$206,2)</f>
        <v>listopad</v>
      </c>
      <c r="AD116" s="17" t="str">
        <f>VLOOKUP(AD114,'Podpůrná data'!$J$195:$K$206,2)</f>
        <v>prosinec</v>
      </c>
      <c r="AE116" s="17" t="str">
        <f>VLOOKUP(AE114,'Podpůrná data'!$J$195:$K$206,2)</f>
        <v>leden</v>
      </c>
      <c r="AF116" s="17" t="str">
        <f>VLOOKUP(AF114,'Podpůrná data'!$J$195:$K$206,2)</f>
        <v>únor</v>
      </c>
      <c r="AG116" s="17" t="str">
        <f>VLOOKUP(AG114,'Podpůrná data'!$J$195:$K$206,2)</f>
        <v>březen</v>
      </c>
      <c r="AH116" s="17" t="str">
        <f>VLOOKUP(AH114,'Podpůrná data'!$J$195:$K$206,2)</f>
        <v>duben</v>
      </c>
      <c r="AI116" s="17" t="str">
        <f>VLOOKUP(AI114,'Podpůrná data'!$J$195:$K$206,2)</f>
        <v>květen</v>
      </c>
      <c r="AJ116" s="17" t="str">
        <f>VLOOKUP(AJ114,'Podpůrná data'!$J$195:$K$206,2)</f>
        <v>červen</v>
      </c>
      <c r="AK116" s="17" t="str">
        <f>VLOOKUP(AK114,'Podpůrná data'!$J$195:$K$206,2)</f>
        <v>červenec</v>
      </c>
      <c r="AL116" s="17" t="str">
        <f>VLOOKUP(AL114,'Podpůrná data'!$J$195:$K$206,2)</f>
        <v>srpen</v>
      </c>
      <c r="AM116" s="17" t="str">
        <f>VLOOKUP(AM114,'Podpůrná data'!$J$195:$K$206,2)</f>
        <v>září</v>
      </c>
      <c r="AN116" s="17" t="str">
        <f>VLOOKUP(AN114,'Podpůrná data'!$J$195:$K$206,2)</f>
        <v>říjen</v>
      </c>
      <c r="AO116" s="17" t="str">
        <f>VLOOKUP(AO114,'Podpůrná data'!$J$195:$K$206,2)</f>
        <v>listopad</v>
      </c>
      <c r="AP116" s="17" t="str">
        <f>VLOOKUP(AP114,'Podpůrná data'!$J$195:$K$206,2)</f>
        <v>prosinec</v>
      </c>
      <c r="AQ116" s="17" t="str">
        <f>VLOOKUP(AQ114,'Podpůrná data'!$J$195:$K$206,2)</f>
        <v>leden</v>
      </c>
      <c r="AR116" s="17" t="str">
        <f>VLOOKUP(AR114,'Podpůrná data'!$J$195:$K$206,2)</f>
        <v>únor</v>
      </c>
      <c r="AS116" s="17" t="str">
        <f>VLOOKUP(AS114,'Podpůrná data'!$J$195:$K$206,2)</f>
        <v>březen</v>
      </c>
      <c r="AT116" s="17" t="str">
        <f>VLOOKUP(AT114,'Podpůrná data'!$J$195:$K$206,2)</f>
        <v>duben</v>
      </c>
      <c r="AU116" s="17" t="str">
        <f>VLOOKUP(AU114,'Podpůrná data'!$J$195:$K$206,2)</f>
        <v>květen</v>
      </c>
      <c r="AV116" s="17" t="str">
        <f>VLOOKUP(AV114,'Podpůrná data'!$J$195:$K$206,2)</f>
        <v>červen</v>
      </c>
      <c r="AW116" s="17" t="str">
        <f>VLOOKUP(AW114,'Podpůrná data'!$J$195:$K$206,2)</f>
        <v>červenec</v>
      </c>
      <c r="AX116" s="17" t="str">
        <f>VLOOKUP(AX114,'Podpůrná data'!$J$195:$K$206,2)</f>
        <v>srpen</v>
      </c>
      <c r="AY116" s="17" t="str">
        <f>VLOOKUP(AY114,'Podpůrná data'!$J$195:$K$206,2)</f>
        <v>září</v>
      </c>
      <c r="AZ116" s="17" t="str">
        <f>VLOOKUP(AZ114,'Podpůrná data'!$J$195:$K$206,2)</f>
        <v>říjen</v>
      </c>
      <c r="BA116" s="17" t="str">
        <f>VLOOKUP(BA114,'Podpůrná data'!$J$195:$K$206,2)</f>
        <v>listopad</v>
      </c>
      <c r="BB116" s="17" t="str">
        <f>VLOOKUP(BB114,'Podpůrná data'!$J$195:$K$206,2)</f>
        <v>prosinec</v>
      </c>
      <c r="BC116" s="564">
        <f>SUM(S127:BB127)</f>
        <v>0</v>
      </c>
      <c r="BD116" s="487">
        <f>SUM(S128:BB128)</f>
        <v>0</v>
      </c>
      <c r="BE116" s="497"/>
      <c r="BH116" s="104" t="s">
        <v>389</v>
      </c>
      <c r="BI116" s="104" t="s">
        <v>391</v>
      </c>
      <c r="BJ116" s="104" t="s">
        <v>392</v>
      </c>
      <c r="BK116" s="104" t="s">
        <v>393</v>
      </c>
      <c r="BL116" s="104" t="s">
        <v>394</v>
      </c>
      <c r="BM116" s="104" t="s">
        <v>395</v>
      </c>
      <c r="BN116" s="104" t="s">
        <v>396</v>
      </c>
      <c r="BO116" s="104" t="s">
        <v>397</v>
      </c>
      <c r="BP116" s="104" t="s">
        <v>398</v>
      </c>
      <c r="BQ116" s="104" t="s">
        <v>399</v>
      </c>
      <c r="BR116" s="104" t="s">
        <v>400</v>
      </c>
      <c r="BS116" s="104" t="s">
        <v>401</v>
      </c>
    </row>
    <row r="117" spans="1:71" s="51" customFormat="1" ht="16.399999999999999" customHeight="1" thickBot="1" x14ac:dyDescent="0.4">
      <c r="A117" s="346"/>
      <c r="B117" s="504"/>
      <c r="C117" s="504"/>
      <c r="D117" s="504"/>
      <c r="E117" s="515"/>
      <c r="F117" s="515"/>
      <c r="G117" s="515"/>
      <c r="H117" s="515"/>
      <c r="I117" s="515"/>
      <c r="J117" s="512"/>
      <c r="K117" s="7"/>
      <c r="L117" s="508"/>
      <c r="M117" s="509"/>
      <c r="O117" s="199"/>
      <c r="P117" s="481"/>
      <c r="Q117" s="474"/>
      <c r="R117" s="496"/>
      <c r="S117" s="229">
        <f>YEAR(Úvod!$F$12)</f>
        <v>1900</v>
      </c>
      <c r="T117" s="229">
        <f t="shared" ref="T117" si="834">IF(T114=1,S117+1,S117)</f>
        <v>1900</v>
      </c>
      <c r="U117" s="229">
        <f t="shared" ref="U117" si="835">IF(U114=1,T117+1,T117)</f>
        <v>1900</v>
      </c>
      <c r="V117" s="229">
        <f t="shared" ref="V117" si="836">IF(V114=1,U117+1,U117)</f>
        <v>1900</v>
      </c>
      <c r="W117" s="229">
        <f t="shared" ref="W117" si="837">IF(W114=1,V117+1,V117)</f>
        <v>1900</v>
      </c>
      <c r="X117" s="229">
        <f t="shared" ref="X117" si="838">IF(X114=1,W117+1,W117)</f>
        <v>1900</v>
      </c>
      <c r="Y117" s="229">
        <f t="shared" ref="Y117" si="839">IF(Y114=1,X117+1,X117)</f>
        <v>1900</v>
      </c>
      <c r="Z117" s="229">
        <f t="shared" ref="Z117" si="840">IF(Z114=1,Y117+1,Y117)</f>
        <v>1900</v>
      </c>
      <c r="AA117" s="229">
        <f t="shared" ref="AA117" si="841">IF(AA114=1,Z117+1,Z117)</f>
        <v>1900</v>
      </c>
      <c r="AB117" s="229">
        <f t="shared" ref="AB117" si="842">IF(AB114=1,AA117+1,AA117)</f>
        <v>1900</v>
      </c>
      <c r="AC117" s="229">
        <f t="shared" ref="AC117" si="843">IF(AC114=1,AB117+1,AB117)</f>
        <v>1900</v>
      </c>
      <c r="AD117" s="229">
        <f t="shared" ref="AD117" si="844">IF(AD114=1,AC117+1,AC117)</f>
        <v>1900</v>
      </c>
      <c r="AE117" s="229">
        <f t="shared" ref="AE117" si="845">IF(AE114=1,AD117+1,AD117)</f>
        <v>1901</v>
      </c>
      <c r="AF117" s="229">
        <f t="shared" ref="AF117" si="846">IF(AF114=1,AE117+1,AE117)</f>
        <v>1901</v>
      </c>
      <c r="AG117" s="229">
        <f t="shared" ref="AG117" si="847">IF(AG114=1,AF117+1,AF117)</f>
        <v>1901</v>
      </c>
      <c r="AH117" s="229">
        <f t="shared" ref="AH117" si="848">IF(AH114=1,AG117+1,AG117)</f>
        <v>1901</v>
      </c>
      <c r="AI117" s="229">
        <f t="shared" ref="AI117" si="849">IF(AI114=1,AH117+1,AH117)</f>
        <v>1901</v>
      </c>
      <c r="AJ117" s="229">
        <f t="shared" ref="AJ117" si="850">IF(AJ114=1,AI117+1,AI117)</f>
        <v>1901</v>
      </c>
      <c r="AK117" s="229">
        <f t="shared" ref="AK117" si="851">IF(AK114=1,AJ117+1,AJ117)</f>
        <v>1901</v>
      </c>
      <c r="AL117" s="229">
        <f t="shared" ref="AL117" si="852">IF(AL114=1,AK117+1,AK117)</f>
        <v>1901</v>
      </c>
      <c r="AM117" s="229">
        <f t="shared" ref="AM117" si="853">IF(AM114=1,AL117+1,AL117)</f>
        <v>1901</v>
      </c>
      <c r="AN117" s="229">
        <f t="shared" ref="AN117" si="854">IF(AN114=1,AM117+1,AM117)</f>
        <v>1901</v>
      </c>
      <c r="AO117" s="229">
        <f t="shared" ref="AO117" si="855">IF(AO114=1,AN117+1,AN117)</f>
        <v>1901</v>
      </c>
      <c r="AP117" s="229">
        <f t="shared" ref="AP117" si="856">IF(AP114=1,AO117+1,AO117)</f>
        <v>1901</v>
      </c>
      <c r="AQ117" s="229">
        <f t="shared" ref="AQ117" si="857">IF(AQ114=1,AP117+1,AP117)</f>
        <v>1902</v>
      </c>
      <c r="AR117" s="229">
        <f t="shared" ref="AR117" si="858">IF(AR114=1,AQ117+1,AQ117)</f>
        <v>1902</v>
      </c>
      <c r="AS117" s="229">
        <f t="shared" ref="AS117" si="859">IF(AS114=1,AR117+1,AR117)</f>
        <v>1902</v>
      </c>
      <c r="AT117" s="229">
        <f t="shared" ref="AT117" si="860">IF(AT114=1,AS117+1,AS117)</f>
        <v>1902</v>
      </c>
      <c r="AU117" s="229">
        <f t="shared" ref="AU117" si="861">IF(AU114=1,AT117+1,AT117)</f>
        <v>1902</v>
      </c>
      <c r="AV117" s="229">
        <f t="shared" ref="AV117" si="862">IF(AV114=1,AU117+1,AU117)</f>
        <v>1902</v>
      </c>
      <c r="AW117" s="229">
        <f t="shared" ref="AW117" si="863">IF(AW114=1,AV117+1,AV117)</f>
        <v>1902</v>
      </c>
      <c r="AX117" s="229">
        <f t="shared" ref="AX117" si="864">IF(AX114=1,AW117+1,AW117)</f>
        <v>1902</v>
      </c>
      <c r="AY117" s="229">
        <f t="shared" ref="AY117" si="865">IF(AY114=1,AX117+1,AX117)</f>
        <v>1902</v>
      </c>
      <c r="AZ117" s="229">
        <f t="shared" ref="AZ117" si="866">IF(AZ114=1,AY117+1,AY117)</f>
        <v>1902</v>
      </c>
      <c r="BA117" s="229">
        <f t="shared" ref="BA117" si="867">IF(BA114=1,AZ117+1,AZ117)</f>
        <v>1902</v>
      </c>
      <c r="BB117" s="229">
        <f t="shared" ref="BB117" si="868">IF(BB114=1,BA117+1,BA117)</f>
        <v>1902</v>
      </c>
      <c r="BC117" s="564"/>
      <c r="BD117" s="487"/>
      <c r="BE117" s="497"/>
    </row>
    <row r="118" spans="1:71" s="51" customFormat="1" ht="23" customHeight="1" x14ac:dyDescent="0.35">
      <c r="A118" s="346"/>
      <c r="B118" s="505"/>
      <c r="C118" s="505"/>
      <c r="D118" s="505"/>
      <c r="E118" s="515"/>
      <c r="F118" s="515"/>
      <c r="G118" s="515"/>
      <c r="H118" s="515"/>
      <c r="I118" s="515"/>
      <c r="J118" s="513"/>
      <c r="K118" s="7"/>
      <c r="L118" s="510"/>
      <c r="M118" s="511"/>
      <c r="O118" s="200"/>
      <c r="P118" s="466"/>
      <c r="Q118" s="468"/>
      <c r="R118" s="230" t="s">
        <v>390</v>
      </c>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564"/>
      <c r="BD118" s="487"/>
      <c r="BE118" s="497"/>
    </row>
    <row r="119" spans="1:71" s="51" customFormat="1" ht="23" customHeight="1" x14ac:dyDescent="0.35">
      <c r="A119" s="50"/>
      <c r="B119" s="65"/>
      <c r="C119" s="499"/>
      <c r="D119" s="499"/>
      <c r="E119" s="257"/>
      <c r="F119" s="573"/>
      <c r="G119" s="573"/>
      <c r="H119" s="516" t="str">
        <f>IF(F119="","",'Podpůrná data'!$F$7)</f>
        <v/>
      </c>
      <c r="I119" s="516"/>
      <c r="J119" s="155">
        <f>IF(F119="",0,F119*H119)</f>
        <v>0</v>
      </c>
      <c r="K119" s="18">
        <f>IF(J119&gt;0,IF(ISTEXT(C119)=TRUE,0,1),0)</f>
        <v>0</v>
      </c>
      <c r="L119" s="500">
        <f>IF(J119&gt;0,E119,0)</f>
        <v>0</v>
      </c>
      <c r="M119" s="501"/>
      <c r="N119" s="66"/>
      <c r="O119" s="471" t="s">
        <v>1</v>
      </c>
      <c r="P119" s="467"/>
      <c r="Q119" s="469"/>
      <c r="R119" s="210" t="s">
        <v>77</v>
      </c>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564"/>
      <c r="BD119" s="487"/>
      <c r="BE119" s="497"/>
    </row>
    <row r="120" spans="1:71" s="51" customFormat="1" ht="29" x14ac:dyDescent="0.35">
      <c r="A120" s="50"/>
      <c r="B120" s="67"/>
      <c r="C120" s="33"/>
      <c r="D120" s="33"/>
      <c r="E120" s="33"/>
      <c r="F120" s="33"/>
      <c r="G120" s="33"/>
      <c r="H120" s="33"/>
      <c r="I120" s="33"/>
      <c r="J120" s="19"/>
      <c r="K120" s="7"/>
      <c r="L120" s="135"/>
      <c r="M120" s="136"/>
      <c r="O120" s="470"/>
      <c r="P120" s="467"/>
      <c r="Q120" s="469"/>
      <c r="R120" s="210" t="s">
        <v>88</v>
      </c>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564"/>
      <c r="BD120" s="487"/>
      <c r="BE120" s="497"/>
    </row>
    <row r="121" spans="1:71" s="51" customFormat="1" ht="14.5" hidden="1" customHeight="1" x14ac:dyDescent="0.35">
      <c r="A121" s="50"/>
      <c r="B121" s="67"/>
      <c r="C121" s="33"/>
      <c r="D121" s="33"/>
      <c r="E121" s="33"/>
      <c r="F121" s="33"/>
      <c r="G121" s="33"/>
      <c r="H121" s="33"/>
      <c r="I121" s="33"/>
      <c r="J121" s="19"/>
      <c r="K121" s="7"/>
      <c r="L121" s="135"/>
      <c r="M121" s="136"/>
      <c r="O121" s="220"/>
      <c r="P121" s="358"/>
      <c r="Q121" s="364"/>
      <c r="R121" s="211" t="s">
        <v>89</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564"/>
      <c r="BD121" s="487"/>
      <c r="BE121" s="497"/>
    </row>
    <row r="122" spans="1:71" s="51" customFormat="1" ht="14.5" hidden="1" customHeight="1" x14ac:dyDescent="0.35">
      <c r="A122" s="50"/>
      <c r="B122" s="67"/>
      <c r="C122" s="33"/>
      <c r="D122" s="33"/>
      <c r="E122" s="33"/>
      <c r="F122" s="33"/>
      <c r="G122" s="33"/>
      <c r="H122" s="33"/>
      <c r="I122" s="33"/>
      <c r="J122" s="19"/>
      <c r="K122" s="7"/>
      <c r="L122" s="135"/>
      <c r="M122" s="136"/>
      <c r="O122" s="220"/>
      <c r="P122" s="358"/>
      <c r="Q122" s="364"/>
      <c r="R122" s="211" t="s">
        <v>90</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564"/>
      <c r="BD122" s="487"/>
      <c r="BE122" s="497"/>
    </row>
    <row r="123" spans="1:71" s="51" customFormat="1" ht="58" customHeight="1" x14ac:dyDescent="0.35">
      <c r="A123" s="50"/>
      <c r="B123" s="67"/>
      <c r="C123" s="33"/>
      <c r="D123" s="33"/>
      <c r="E123" s="33"/>
      <c r="F123" s="33"/>
      <c r="G123" s="33"/>
      <c r="H123" s="33"/>
      <c r="I123" s="33"/>
      <c r="J123" s="19"/>
      <c r="K123" s="7"/>
      <c r="L123" s="135"/>
      <c r="M123" s="136"/>
      <c r="O123" s="220"/>
      <c r="R123" s="210" t="s">
        <v>165</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564"/>
      <c r="BD123" s="487"/>
      <c r="BE123" s="497"/>
    </row>
    <row r="124" spans="1:71" s="51" customFormat="1" ht="39" hidden="1" customHeight="1" x14ac:dyDescent="0.35">
      <c r="A124" s="50"/>
      <c r="B124" s="67"/>
      <c r="C124" s="33"/>
      <c r="D124" s="33"/>
      <c r="E124" s="33"/>
      <c r="F124" s="33"/>
      <c r="G124" s="33"/>
      <c r="H124" s="33"/>
      <c r="I124" s="33"/>
      <c r="J124" s="19"/>
      <c r="K124" s="7"/>
      <c r="L124" s="135"/>
      <c r="M124" s="136"/>
      <c r="O124" s="220"/>
      <c r="R124" s="211" t="s">
        <v>111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564"/>
      <c r="BD124" s="487"/>
      <c r="BE124" s="497"/>
    </row>
    <row r="125" spans="1:71" s="51" customFormat="1" ht="39" hidden="1" customHeight="1" x14ac:dyDescent="0.35">
      <c r="A125" s="50"/>
      <c r="B125" s="67"/>
      <c r="C125" s="33"/>
      <c r="D125" s="33"/>
      <c r="E125" s="33"/>
      <c r="F125" s="33"/>
      <c r="G125" s="33"/>
      <c r="H125" s="33"/>
      <c r="I125" s="33"/>
      <c r="J125" s="19"/>
      <c r="K125" s="7"/>
      <c r="L125" s="135"/>
      <c r="M125" s="136"/>
      <c r="O125" s="220"/>
      <c r="R125" s="211" t="s">
        <v>112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564"/>
      <c r="BD125" s="487"/>
      <c r="BE125" s="497"/>
    </row>
    <row r="126" spans="1:71" s="51" customFormat="1" ht="43.5" x14ac:dyDescent="0.35">
      <c r="A126" s="50"/>
      <c r="B126" s="67"/>
      <c r="C126" s="33"/>
      <c r="D126" s="33"/>
      <c r="E126" s="33"/>
      <c r="F126" s="33"/>
      <c r="G126" s="33"/>
      <c r="H126" s="33"/>
      <c r="I126" s="33"/>
      <c r="J126" s="19"/>
      <c r="K126" s="7"/>
      <c r="L126" s="135"/>
      <c r="M126" s="136"/>
      <c r="O126" s="220"/>
      <c r="R126" s="210" t="s">
        <v>110</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564"/>
      <c r="BD126" s="487"/>
      <c r="BE126" s="497"/>
    </row>
    <row r="127" spans="1:71" s="51" customFormat="1" ht="43.5" customHeight="1" x14ac:dyDescent="0.35">
      <c r="A127" s="50"/>
      <c r="B127" s="67"/>
      <c r="C127" s="33"/>
      <c r="D127" s="33"/>
      <c r="E127" s="33"/>
      <c r="F127" s="33"/>
      <c r="G127" s="33"/>
      <c r="H127" s="33"/>
      <c r="I127" s="33"/>
      <c r="J127" s="19"/>
      <c r="K127" s="7"/>
      <c r="L127" s="135"/>
      <c r="M127" s="136"/>
      <c r="O127" s="220"/>
      <c r="R127" s="210" t="s">
        <v>103</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564"/>
      <c r="BD127" s="487"/>
      <c r="BE127" s="497"/>
    </row>
    <row r="128" spans="1:71" s="51" customFormat="1" ht="29.5" thickBot="1" x14ac:dyDescent="0.4">
      <c r="A128" s="50"/>
      <c r="B128" s="67"/>
      <c r="C128" s="33"/>
      <c r="D128" s="33"/>
      <c r="E128" s="33"/>
      <c r="F128" s="33"/>
      <c r="G128" s="33"/>
      <c r="H128" s="33"/>
      <c r="I128" s="33"/>
      <c r="J128" s="19"/>
      <c r="K128" s="7"/>
      <c r="L128" s="135"/>
      <c r="M128" s="136"/>
      <c r="O128" s="220"/>
      <c r="R128" s="212" t="s">
        <v>104</v>
      </c>
      <c r="S128" s="26">
        <f>IFERROR((S127*$H$119),0)</f>
        <v>0</v>
      </c>
      <c r="T128" s="26">
        <f t="shared" ref="T128:BB128" si="1044">IFERROR((T127*$H$119),0)</f>
        <v>0</v>
      </c>
      <c r="U128" s="26">
        <f t="shared" si="1044"/>
        <v>0</v>
      </c>
      <c r="V128" s="26">
        <f t="shared" si="1044"/>
        <v>0</v>
      </c>
      <c r="W128" s="26">
        <f t="shared" si="1044"/>
        <v>0</v>
      </c>
      <c r="X128" s="26">
        <f t="shared" si="1044"/>
        <v>0</v>
      </c>
      <c r="Y128" s="26">
        <f t="shared" si="1044"/>
        <v>0</v>
      </c>
      <c r="Z128" s="26">
        <f t="shared" si="1044"/>
        <v>0</v>
      </c>
      <c r="AA128" s="26">
        <f t="shared" si="1044"/>
        <v>0</v>
      </c>
      <c r="AB128" s="26">
        <f t="shared" si="1044"/>
        <v>0</v>
      </c>
      <c r="AC128" s="26">
        <f t="shared" si="1044"/>
        <v>0</v>
      </c>
      <c r="AD128" s="26">
        <f t="shared" si="1044"/>
        <v>0</v>
      </c>
      <c r="AE128" s="26">
        <f t="shared" si="1044"/>
        <v>0</v>
      </c>
      <c r="AF128" s="26">
        <f t="shared" si="1044"/>
        <v>0</v>
      </c>
      <c r="AG128" s="26">
        <f t="shared" si="1044"/>
        <v>0</v>
      </c>
      <c r="AH128" s="26">
        <f t="shared" si="1044"/>
        <v>0</v>
      </c>
      <c r="AI128" s="26">
        <f t="shared" si="1044"/>
        <v>0</v>
      </c>
      <c r="AJ128" s="26">
        <f t="shared" si="1044"/>
        <v>0</v>
      </c>
      <c r="AK128" s="26">
        <f t="shared" si="1044"/>
        <v>0</v>
      </c>
      <c r="AL128" s="26">
        <f t="shared" si="1044"/>
        <v>0</v>
      </c>
      <c r="AM128" s="26">
        <f t="shared" si="1044"/>
        <v>0</v>
      </c>
      <c r="AN128" s="26">
        <f t="shared" si="1044"/>
        <v>0</v>
      </c>
      <c r="AO128" s="26">
        <f t="shared" si="1044"/>
        <v>0</v>
      </c>
      <c r="AP128" s="26">
        <f t="shared" si="1044"/>
        <v>0</v>
      </c>
      <c r="AQ128" s="26">
        <f t="shared" si="1044"/>
        <v>0</v>
      </c>
      <c r="AR128" s="26">
        <f t="shared" si="1044"/>
        <v>0</v>
      </c>
      <c r="AS128" s="26">
        <f t="shared" si="1044"/>
        <v>0</v>
      </c>
      <c r="AT128" s="26">
        <f t="shared" si="1044"/>
        <v>0</v>
      </c>
      <c r="AU128" s="26">
        <f t="shared" si="1044"/>
        <v>0</v>
      </c>
      <c r="AV128" s="26">
        <f t="shared" si="1044"/>
        <v>0</v>
      </c>
      <c r="AW128" s="26">
        <f t="shared" si="1044"/>
        <v>0</v>
      </c>
      <c r="AX128" s="26">
        <f t="shared" si="1044"/>
        <v>0</v>
      </c>
      <c r="AY128" s="26">
        <f t="shared" si="1044"/>
        <v>0</v>
      </c>
      <c r="AZ128" s="26">
        <f t="shared" si="1044"/>
        <v>0</v>
      </c>
      <c r="BA128" s="26">
        <f t="shared" si="1044"/>
        <v>0</v>
      </c>
      <c r="BB128" s="26">
        <f t="shared" si="1044"/>
        <v>0</v>
      </c>
      <c r="BC128" s="565"/>
      <c r="BD128" s="488"/>
      <c r="BE128" s="498"/>
      <c r="BH128" s="103">
        <f>SUMIFS($S128:$BB128,$S118:$BB118,"1. SO")</f>
        <v>0</v>
      </c>
      <c r="BI128" s="103">
        <f>SUMIFS($S128:$BB128,$S118:$BB118,"2. SO")</f>
        <v>0</v>
      </c>
      <c r="BJ128" s="103">
        <f>SUMIFS($S128:$BB128,$S118:$BB118,"3. SO")</f>
        <v>0</v>
      </c>
      <c r="BK128" s="103">
        <f>SUMIFS($S128:$BB128,$S118:$BB118,"4. SO")</f>
        <v>0</v>
      </c>
      <c r="BL128" s="103">
        <f>SUMIFS($S128:$BB128,$S118:$BB118,"5. SO")</f>
        <v>0</v>
      </c>
      <c r="BM128" s="103">
        <f>SUMIFS($S128:$BB128,$S118:$BB118,"6. SO")</f>
        <v>0</v>
      </c>
      <c r="BN128" s="103">
        <f>SUMIFS($S128:$BB128,$S118:$BB118,"7. SO")</f>
        <v>0</v>
      </c>
      <c r="BO128" s="103">
        <f>SUMIFS($S128:$BB128,$S118:$BB118,"8. SO")</f>
        <v>0</v>
      </c>
      <c r="BP128" s="103">
        <f>SUMIFS($S128:$BB128,$S118:$BB118,"9. SO")</f>
        <v>0</v>
      </c>
      <c r="BQ128" s="103">
        <f>SUMIFS($S128:$BB128,$S118:$BB118,"10. SO")</f>
        <v>0</v>
      </c>
      <c r="BR128" s="103">
        <f>SUMIFS($S128:$BB128,$S118:$BB118,"11. SO")</f>
        <v>0</v>
      </c>
      <c r="BS128" s="103">
        <f>SUMIFS($S128:$BB128,$S118:$BB118,"12. SO")</f>
        <v>0</v>
      </c>
    </row>
    <row r="129" spans="1:71" s="51" customFormat="1" ht="23" customHeight="1" x14ac:dyDescent="0.35">
      <c r="A129" s="50"/>
      <c r="B129" s="67"/>
      <c r="C129" s="33"/>
      <c r="D129" s="33"/>
      <c r="E129" s="33"/>
      <c r="F129" s="33"/>
      <c r="G129" s="33"/>
      <c r="H129" s="33"/>
      <c r="I129" s="33"/>
      <c r="J129" s="19"/>
      <c r="K129" s="7"/>
      <c r="L129" s="135"/>
      <c r="M129" s="136"/>
      <c r="O129" s="470" t="s">
        <v>2</v>
      </c>
      <c r="P129" s="466"/>
      <c r="Q129" s="468"/>
      <c r="R129" s="210" t="s">
        <v>390</v>
      </c>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117"/>
      <c r="AR129" s="117"/>
      <c r="AS129" s="117"/>
      <c r="AT129" s="117"/>
      <c r="AU129" s="117"/>
      <c r="AV129" s="117"/>
      <c r="AW129" s="117"/>
      <c r="AX129" s="117"/>
      <c r="AY129" s="117"/>
      <c r="AZ129" s="117"/>
      <c r="BA129" s="117"/>
      <c r="BB129" s="117"/>
      <c r="BC129" s="563">
        <f>SUM(S138:BB138)</f>
        <v>0</v>
      </c>
      <c r="BD129" s="486">
        <f>SUM(S139:BB139)</f>
        <v>0</v>
      </c>
      <c r="BE129" s="571"/>
    </row>
    <row r="130" spans="1:71" s="51" customFormat="1" ht="23" customHeight="1" x14ac:dyDescent="0.35">
      <c r="A130" s="50"/>
      <c r="B130" s="67"/>
      <c r="C130" s="33"/>
      <c r="D130" s="33"/>
      <c r="E130" s="33"/>
      <c r="F130" s="33"/>
      <c r="G130" s="33"/>
      <c r="H130" s="33"/>
      <c r="I130" s="33"/>
      <c r="J130" s="19"/>
      <c r="K130" s="7"/>
      <c r="L130" s="135"/>
      <c r="M130" s="136"/>
      <c r="O130" s="470"/>
      <c r="P130" s="467"/>
      <c r="Q130" s="469"/>
      <c r="R130" s="210" t="s">
        <v>77</v>
      </c>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s="118"/>
      <c r="BA130" s="118"/>
      <c r="BB130" s="118"/>
      <c r="BC130" s="564"/>
      <c r="BD130" s="487"/>
      <c r="BE130" s="497"/>
    </row>
    <row r="131" spans="1:71" s="51" customFormat="1" ht="29" x14ac:dyDescent="0.35">
      <c r="A131" s="50"/>
      <c r="B131" s="67"/>
      <c r="C131" s="33"/>
      <c r="D131" s="33"/>
      <c r="E131" s="33"/>
      <c r="F131" s="33"/>
      <c r="G131" s="33"/>
      <c r="H131" s="33"/>
      <c r="I131" s="33"/>
      <c r="J131" s="19"/>
      <c r="K131" s="7"/>
      <c r="L131" s="135"/>
      <c r="M131" s="136"/>
      <c r="O131" s="470"/>
      <c r="P131" s="467"/>
      <c r="Q131" s="469"/>
      <c r="R131" s="210" t="s">
        <v>88</v>
      </c>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564"/>
      <c r="BD131" s="487"/>
      <c r="BE131" s="497"/>
    </row>
    <row r="132" spans="1:71" s="51" customFormat="1" ht="14.5" hidden="1" customHeight="1" x14ac:dyDescent="0.35">
      <c r="A132" s="50"/>
      <c r="B132" s="67"/>
      <c r="C132" s="33"/>
      <c r="D132" s="33"/>
      <c r="E132" s="33"/>
      <c r="F132" s="33"/>
      <c r="G132" s="33"/>
      <c r="H132" s="33"/>
      <c r="I132" s="33"/>
      <c r="J132" s="19"/>
      <c r="K132" s="7"/>
      <c r="L132" s="135"/>
      <c r="M132" s="136"/>
      <c r="O132" s="220"/>
      <c r="R132" s="211" t="s">
        <v>89</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564"/>
      <c r="BD132" s="487"/>
      <c r="BE132" s="497"/>
    </row>
    <row r="133" spans="1:71" s="51" customFormat="1" ht="14.5" hidden="1" customHeight="1" x14ac:dyDescent="0.35">
      <c r="A133" s="50"/>
      <c r="B133" s="67"/>
      <c r="C133" s="33"/>
      <c r="D133" s="33"/>
      <c r="E133" s="33"/>
      <c r="F133" s="33"/>
      <c r="G133" s="33"/>
      <c r="H133" s="33"/>
      <c r="I133" s="33"/>
      <c r="J133" s="19"/>
      <c r="K133" s="7"/>
      <c r="L133" s="135"/>
      <c r="M133" s="136"/>
      <c r="O133" s="220"/>
      <c r="R133" s="211" t="s">
        <v>90</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564"/>
      <c r="BD133" s="487"/>
      <c r="BE133" s="497"/>
    </row>
    <row r="134" spans="1:71" s="51" customFormat="1" ht="43.5" x14ac:dyDescent="0.35">
      <c r="A134" s="50"/>
      <c r="B134" s="67"/>
      <c r="C134" s="33"/>
      <c r="D134" s="33"/>
      <c r="E134" s="33"/>
      <c r="F134" s="33"/>
      <c r="G134" s="33"/>
      <c r="H134" s="33"/>
      <c r="I134" s="33"/>
      <c r="J134" s="19"/>
      <c r="K134" s="7"/>
      <c r="L134" s="135"/>
      <c r="M134" s="136"/>
      <c r="O134" s="220"/>
      <c r="R134" s="210" t="s">
        <v>165</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564"/>
      <c r="BD134" s="487"/>
      <c r="BE134" s="497"/>
    </row>
    <row r="135" spans="1:71" s="51" customFormat="1" ht="39" hidden="1" customHeight="1" x14ac:dyDescent="0.35">
      <c r="A135" s="50"/>
      <c r="B135" s="67"/>
      <c r="C135" s="33"/>
      <c r="D135" s="33"/>
      <c r="E135" s="33"/>
      <c r="F135" s="33"/>
      <c r="G135" s="33"/>
      <c r="H135" s="33"/>
      <c r="I135" s="33"/>
      <c r="J135" s="19"/>
      <c r="K135" s="7"/>
      <c r="L135" s="135"/>
      <c r="M135" s="136"/>
      <c r="O135" s="220"/>
      <c r="R135" s="211" t="s">
        <v>111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564"/>
      <c r="BD135" s="487"/>
      <c r="BE135" s="497"/>
    </row>
    <row r="136" spans="1:71" s="51" customFormat="1" ht="26" hidden="1" customHeight="1" x14ac:dyDescent="0.35">
      <c r="A136" s="50"/>
      <c r="B136" s="67"/>
      <c r="C136" s="33"/>
      <c r="D136" s="33"/>
      <c r="E136" s="33"/>
      <c r="F136" s="33"/>
      <c r="G136" s="33"/>
      <c r="H136" s="33"/>
      <c r="I136" s="33"/>
      <c r="J136" s="19"/>
      <c r="K136" s="7"/>
      <c r="L136" s="135"/>
      <c r="M136" s="136"/>
      <c r="O136" s="220"/>
      <c r="R136" s="211" t="s">
        <v>112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564"/>
      <c r="BD136" s="487"/>
      <c r="BE136" s="497"/>
    </row>
    <row r="137" spans="1:71" s="51" customFormat="1" ht="43.5" x14ac:dyDescent="0.35">
      <c r="A137" s="50"/>
      <c r="B137" s="67"/>
      <c r="C137" s="33"/>
      <c r="D137" s="33"/>
      <c r="E137" s="33"/>
      <c r="F137" s="33"/>
      <c r="G137" s="33"/>
      <c r="H137" s="33"/>
      <c r="I137" s="33"/>
      <c r="J137" s="19"/>
      <c r="K137" s="7"/>
      <c r="L137" s="135"/>
      <c r="M137" s="136"/>
      <c r="O137" s="220"/>
      <c r="R137" s="210" t="s">
        <v>110</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564"/>
      <c r="BD137" s="487"/>
      <c r="BE137" s="497"/>
    </row>
    <row r="138" spans="1:71" s="51" customFormat="1" ht="29" x14ac:dyDescent="0.35">
      <c r="A138" s="50"/>
      <c r="B138" s="67"/>
      <c r="C138" s="33"/>
      <c r="D138" s="33"/>
      <c r="E138" s="33"/>
      <c r="F138" s="33"/>
      <c r="G138" s="33"/>
      <c r="H138" s="33"/>
      <c r="I138" s="33"/>
      <c r="J138" s="19"/>
      <c r="K138" s="7"/>
      <c r="L138" s="135"/>
      <c r="M138" s="136"/>
      <c r="O138" s="220"/>
      <c r="R138" s="210" t="s">
        <v>103</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564"/>
      <c r="BD138" s="487"/>
      <c r="BE138" s="497"/>
    </row>
    <row r="139" spans="1:71" s="51" customFormat="1" ht="29.5" thickBot="1" x14ac:dyDescent="0.4">
      <c r="A139" s="50"/>
      <c r="B139" s="67"/>
      <c r="C139" s="33"/>
      <c r="D139" s="33"/>
      <c r="E139" s="33"/>
      <c r="F139" s="33"/>
      <c r="G139" s="33"/>
      <c r="H139" s="33"/>
      <c r="I139" s="33"/>
      <c r="J139" s="19"/>
      <c r="K139" s="7"/>
      <c r="L139" s="135"/>
      <c r="M139" s="136"/>
      <c r="O139" s="220"/>
      <c r="R139" s="212" t="s">
        <v>104</v>
      </c>
      <c r="S139" s="26">
        <f>IFERROR((S138*$H$119),0)</f>
        <v>0</v>
      </c>
      <c r="T139" s="26">
        <f t="shared" ref="T139:BB139" si="1220">IFERROR((T138*$H$119),0)</f>
        <v>0</v>
      </c>
      <c r="U139" s="26">
        <f t="shared" si="1220"/>
        <v>0</v>
      </c>
      <c r="V139" s="26">
        <f t="shared" si="1220"/>
        <v>0</v>
      </c>
      <c r="W139" s="26">
        <f t="shared" si="1220"/>
        <v>0</v>
      </c>
      <c r="X139" s="26">
        <f t="shared" si="1220"/>
        <v>0</v>
      </c>
      <c r="Y139" s="26">
        <f t="shared" si="1220"/>
        <v>0</v>
      </c>
      <c r="Z139" s="26">
        <f t="shared" si="1220"/>
        <v>0</v>
      </c>
      <c r="AA139" s="26">
        <f t="shared" si="1220"/>
        <v>0</v>
      </c>
      <c r="AB139" s="26">
        <f t="shared" si="1220"/>
        <v>0</v>
      </c>
      <c r="AC139" s="26">
        <f t="shared" si="1220"/>
        <v>0</v>
      </c>
      <c r="AD139" s="26">
        <f t="shared" si="1220"/>
        <v>0</v>
      </c>
      <c r="AE139" s="26">
        <f t="shared" si="1220"/>
        <v>0</v>
      </c>
      <c r="AF139" s="26">
        <f t="shared" si="1220"/>
        <v>0</v>
      </c>
      <c r="AG139" s="26">
        <f t="shared" si="1220"/>
        <v>0</v>
      </c>
      <c r="AH139" s="26">
        <f t="shared" si="1220"/>
        <v>0</v>
      </c>
      <c r="AI139" s="26">
        <f t="shared" si="1220"/>
        <v>0</v>
      </c>
      <c r="AJ139" s="26">
        <f t="shared" si="1220"/>
        <v>0</v>
      </c>
      <c r="AK139" s="26">
        <f t="shared" si="1220"/>
        <v>0</v>
      </c>
      <c r="AL139" s="26">
        <f t="shared" si="1220"/>
        <v>0</v>
      </c>
      <c r="AM139" s="26">
        <f t="shared" si="1220"/>
        <v>0</v>
      </c>
      <c r="AN139" s="26">
        <f t="shared" si="1220"/>
        <v>0</v>
      </c>
      <c r="AO139" s="26">
        <f t="shared" si="1220"/>
        <v>0</v>
      </c>
      <c r="AP139" s="26">
        <f t="shared" si="1220"/>
        <v>0</v>
      </c>
      <c r="AQ139" s="26">
        <f t="shared" si="1220"/>
        <v>0</v>
      </c>
      <c r="AR139" s="26">
        <f t="shared" si="1220"/>
        <v>0</v>
      </c>
      <c r="AS139" s="26">
        <f t="shared" si="1220"/>
        <v>0</v>
      </c>
      <c r="AT139" s="26">
        <f t="shared" si="1220"/>
        <v>0</v>
      </c>
      <c r="AU139" s="26">
        <f t="shared" si="1220"/>
        <v>0</v>
      </c>
      <c r="AV139" s="26">
        <f t="shared" si="1220"/>
        <v>0</v>
      </c>
      <c r="AW139" s="26">
        <f t="shared" si="1220"/>
        <v>0</v>
      </c>
      <c r="AX139" s="26">
        <f t="shared" si="1220"/>
        <v>0</v>
      </c>
      <c r="AY139" s="26">
        <f t="shared" si="1220"/>
        <v>0</v>
      </c>
      <c r="AZ139" s="26">
        <f t="shared" si="1220"/>
        <v>0</v>
      </c>
      <c r="BA139" s="26">
        <f t="shared" si="1220"/>
        <v>0</v>
      </c>
      <c r="BB139" s="26">
        <f t="shared" si="1220"/>
        <v>0</v>
      </c>
      <c r="BC139" s="565"/>
      <c r="BD139" s="488"/>
      <c r="BE139" s="498"/>
      <c r="BH139" s="103">
        <f>SUMIFS($S139:$BB139,$S129:$BB129,"1. SO")</f>
        <v>0</v>
      </c>
      <c r="BI139" s="103">
        <f>SUMIFS($S139:$BB139,$S129:$BB129,"2. SO")</f>
        <v>0</v>
      </c>
      <c r="BJ139" s="103">
        <f>SUMIFS($S139:$BB139,$S129:$BB129,"3. SO")</f>
        <v>0</v>
      </c>
      <c r="BK139" s="103">
        <f>SUMIFS($S139:$BB139,$S129:$BB129,"4. SO")</f>
        <v>0</v>
      </c>
      <c r="BL139" s="103">
        <f>SUMIFS($S139:$BB139,$S129:$BB129,"5. SO")</f>
        <v>0</v>
      </c>
      <c r="BM139" s="103">
        <f>SUMIFS($S139:$BB139,$S129:$BB129,"6. SO")</f>
        <v>0</v>
      </c>
      <c r="BN139" s="103">
        <f>SUMIFS($S139:$BB139,$S129:$BB129,"7. SO")</f>
        <v>0</v>
      </c>
      <c r="BO139" s="103">
        <f>SUMIFS($S139:$BB139,$S129:$BB129,"8. SO")</f>
        <v>0</v>
      </c>
      <c r="BP139" s="103">
        <f>SUMIFS($S139:$BB139,$S129:$BB129,"9. SO")</f>
        <v>0</v>
      </c>
      <c r="BQ139" s="103">
        <f>SUMIFS($S139:$BB139,$S129:$BB129,"10. SO")</f>
        <v>0</v>
      </c>
      <c r="BR139" s="103">
        <f>SUMIFS($S139:$BB139,$S129:$BB129,"11. SO")</f>
        <v>0</v>
      </c>
      <c r="BS139" s="103">
        <f>SUMIFS($S139:$BB139,$S129:$BB129,"12. SO")</f>
        <v>0</v>
      </c>
    </row>
    <row r="140" spans="1:71" s="51" customFormat="1" ht="23" customHeight="1" x14ac:dyDescent="0.35">
      <c r="A140" s="50"/>
      <c r="B140" s="67"/>
      <c r="C140" s="33"/>
      <c r="D140" s="33"/>
      <c r="E140" s="33"/>
      <c r="F140" s="33"/>
      <c r="G140" s="33"/>
      <c r="H140" s="33"/>
      <c r="I140" s="33"/>
      <c r="J140" s="19"/>
      <c r="K140" s="7"/>
      <c r="L140" s="135"/>
      <c r="M140" s="136"/>
      <c r="O140" s="470" t="s">
        <v>3</v>
      </c>
      <c r="P140" s="466"/>
      <c r="Q140" s="468"/>
      <c r="R140" s="210" t="s">
        <v>390</v>
      </c>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117"/>
      <c r="AR140" s="117"/>
      <c r="AS140" s="117"/>
      <c r="AT140" s="117"/>
      <c r="AU140" s="117"/>
      <c r="AV140" s="117"/>
      <c r="AW140" s="117"/>
      <c r="AX140" s="117"/>
      <c r="AY140" s="117"/>
      <c r="AZ140" s="117"/>
      <c r="BA140" s="117"/>
      <c r="BB140" s="117"/>
      <c r="BC140" s="563">
        <f>SUM(S149:BB149)</f>
        <v>0</v>
      </c>
      <c r="BD140" s="486">
        <f>SUM(S150:BB150)</f>
        <v>0</v>
      </c>
      <c r="BE140" s="571"/>
    </row>
    <row r="141" spans="1:71" s="51" customFormat="1" ht="23" customHeight="1" x14ac:dyDescent="0.35">
      <c r="A141" s="50"/>
      <c r="B141" s="67"/>
      <c r="C141" s="33"/>
      <c r="D141" s="33"/>
      <c r="E141" s="33"/>
      <c r="F141" s="33"/>
      <c r="G141" s="33"/>
      <c r="H141" s="33"/>
      <c r="I141" s="33"/>
      <c r="J141" s="19"/>
      <c r="K141" s="7"/>
      <c r="L141" s="135"/>
      <c r="M141" s="136"/>
      <c r="O141" s="470"/>
      <c r="P141" s="467"/>
      <c r="Q141" s="469"/>
      <c r="R141" s="210" t="s">
        <v>77</v>
      </c>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564"/>
      <c r="BD141" s="487"/>
      <c r="BE141" s="497"/>
    </row>
    <row r="142" spans="1:71" s="51" customFormat="1" ht="29" x14ac:dyDescent="0.35">
      <c r="A142" s="50"/>
      <c r="B142" s="67"/>
      <c r="C142" s="33"/>
      <c r="D142" s="33"/>
      <c r="E142" s="33"/>
      <c r="F142" s="33"/>
      <c r="G142" s="33"/>
      <c r="H142" s="33"/>
      <c r="I142" s="33"/>
      <c r="J142" s="19"/>
      <c r="K142" s="7"/>
      <c r="L142" s="135"/>
      <c r="M142" s="136"/>
      <c r="O142" s="470"/>
      <c r="P142" s="467"/>
      <c r="Q142" s="469"/>
      <c r="R142" s="210" t="s">
        <v>88</v>
      </c>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564"/>
      <c r="BD142" s="487"/>
      <c r="BE142" s="497"/>
    </row>
    <row r="143" spans="1:71" s="51" customFormat="1" ht="14.5" hidden="1" customHeight="1" x14ac:dyDescent="0.35">
      <c r="A143" s="50"/>
      <c r="B143" s="67"/>
      <c r="C143" s="33"/>
      <c r="D143" s="33"/>
      <c r="E143" s="33"/>
      <c r="F143" s="33"/>
      <c r="G143" s="33"/>
      <c r="H143" s="33"/>
      <c r="I143" s="33"/>
      <c r="J143" s="19"/>
      <c r="K143" s="7"/>
      <c r="L143" s="135"/>
      <c r="M143" s="136"/>
      <c r="O143" s="220"/>
      <c r="P143" s="358"/>
      <c r="Q143" s="364"/>
      <c r="R143" s="211" t="s">
        <v>89</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564"/>
      <c r="BD143" s="487"/>
      <c r="BE143" s="497"/>
    </row>
    <row r="144" spans="1:71" s="51" customFormat="1" ht="14.5" hidden="1" customHeight="1" x14ac:dyDescent="0.35">
      <c r="A144" s="50"/>
      <c r="B144" s="67"/>
      <c r="C144" s="33"/>
      <c r="D144" s="33"/>
      <c r="E144" s="33"/>
      <c r="F144" s="33"/>
      <c r="G144" s="33"/>
      <c r="H144" s="33"/>
      <c r="I144" s="33"/>
      <c r="J144" s="19"/>
      <c r="K144" s="7"/>
      <c r="L144" s="135"/>
      <c r="M144" s="136"/>
      <c r="O144" s="220"/>
      <c r="P144" s="358"/>
      <c r="Q144" s="364"/>
      <c r="R144" s="211" t="s">
        <v>90</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564"/>
      <c r="BD144" s="487"/>
      <c r="BE144" s="497"/>
    </row>
    <row r="145" spans="1:71" s="51" customFormat="1" ht="43.5" x14ac:dyDescent="0.35">
      <c r="A145" s="50"/>
      <c r="B145" s="67"/>
      <c r="C145" s="33"/>
      <c r="D145" s="33"/>
      <c r="E145" s="33"/>
      <c r="F145" s="33"/>
      <c r="G145" s="33"/>
      <c r="H145" s="33"/>
      <c r="I145" s="33"/>
      <c r="J145" s="19"/>
      <c r="K145" s="7"/>
      <c r="L145" s="135"/>
      <c r="M145" s="136"/>
      <c r="O145" s="220"/>
      <c r="R145" s="210" t="s">
        <v>165</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564"/>
      <c r="BD145" s="487"/>
      <c r="BE145" s="497"/>
    </row>
    <row r="146" spans="1:71" s="51" customFormat="1" ht="39" hidden="1" customHeight="1" x14ac:dyDescent="0.35">
      <c r="A146" s="50"/>
      <c r="B146" s="67"/>
      <c r="C146" s="33"/>
      <c r="D146" s="33"/>
      <c r="E146" s="33"/>
      <c r="F146" s="33"/>
      <c r="G146" s="33"/>
      <c r="H146" s="33"/>
      <c r="I146" s="33"/>
      <c r="J146" s="19"/>
      <c r="K146" s="7"/>
      <c r="L146" s="135"/>
      <c r="M146" s="136"/>
      <c r="O146" s="220"/>
      <c r="R146" s="211" t="s">
        <v>111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564"/>
      <c r="BD146" s="487"/>
      <c r="BE146" s="497"/>
    </row>
    <row r="147" spans="1:71" s="51" customFormat="1" ht="26" hidden="1" customHeight="1" x14ac:dyDescent="0.35">
      <c r="A147" s="50"/>
      <c r="B147" s="67"/>
      <c r="C147" s="33"/>
      <c r="D147" s="33"/>
      <c r="E147" s="33"/>
      <c r="F147" s="33"/>
      <c r="G147" s="33"/>
      <c r="H147" s="33"/>
      <c r="I147" s="33"/>
      <c r="J147" s="19"/>
      <c r="K147" s="7"/>
      <c r="L147" s="135"/>
      <c r="M147" s="136"/>
      <c r="O147" s="220"/>
      <c r="R147" s="211" t="s">
        <v>112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564"/>
      <c r="BD147" s="487"/>
      <c r="BE147" s="497"/>
    </row>
    <row r="148" spans="1:71" s="51" customFormat="1" ht="43.5" x14ac:dyDescent="0.35">
      <c r="A148" s="50"/>
      <c r="B148" s="67"/>
      <c r="C148" s="33"/>
      <c r="D148" s="33"/>
      <c r="E148" s="33"/>
      <c r="F148" s="33"/>
      <c r="G148" s="33"/>
      <c r="H148" s="33"/>
      <c r="I148" s="33"/>
      <c r="J148" s="19"/>
      <c r="K148" s="7"/>
      <c r="L148" s="135"/>
      <c r="M148" s="136"/>
      <c r="O148" s="220"/>
      <c r="R148" s="210" t="s">
        <v>110</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564"/>
      <c r="BD148" s="487"/>
      <c r="BE148" s="497"/>
    </row>
    <row r="149" spans="1:71" s="51" customFormat="1" ht="29" x14ac:dyDescent="0.35">
      <c r="A149" s="50"/>
      <c r="B149" s="67"/>
      <c r="C149" s="33"/>
      <c r="D149" s="33"/>
      <c r="E149" s="33"/>
      <c r="F149" s="33"/>
      <c r="G149" s="33"/>
      <c r="H149" s="33"/>
      <c r="I149" s="33"/>
      <c r="J149" s="19"/>
      <c r="K149" s="7"/>
      <c r="L149" s="135"/>
      <c r="M149" s="136"/>
      <c r="O149" s="220"/>
      <c r="R149" s="210" t="s">
        <v>103</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564"/>
      <c r="BD149" s="487"/>
      <c r="BE149" s="497"/>
    </row>
    <row r="150" spans="1:71" s="51" customFormat="1" ht="29.5" thickBot="1" x14ac:dyDescent="0.4">
      <c r="A150" s="50"/>
      <c r="B150" s="67"/>
      <c r="C150" s="33"/>
      <c r="D150" s="33"/>
      <c r="E150" s="33"/>
      <c r="F150" s="33"/>
      <c r="G150" s="33"/>
      <c r="H150" s="33"/>
      <c r="I150" s="33"/>
      <c r="J150" s="19"/>
      <c r="K150" s="7"/>
      <c r="L150" s="135"/>
      <c r="M150" s="136"/>
      <c r="O150" s="220"/>
      <c r="R150" s="212" t="s">
        <v>104</v>
      </c>
      <c r="S150" s="26">
        <f>IFERROR((S149*$H$119),0)</f>
        <v>0</v>
      </c>
      <c r="T150" s="26">
        <f t="shared" ref="T150:BB150" si="1362">IFERROR((T149*$H$119),0)</f>
        <v>0</v>
      </c>
      <c r="U150" s="26">
        <f t="shared" si="1362"/>
        <v>0</v>
      </c>
      <c r="V150" s="26">
        <f t="shared" si="1362"/>
        <v>0</v>
      </c>
      <c r="W150" s="26">
        <f t="shared" si="1362"/>
        <v>0</v>
      </c>
      <c r="X150" s="26">
        <f t="shared" si="1362"/>
        <v>0</v>
      </c>
      <c r="Y150" s="26">
        <f t="shared" si="1362"/>
        <v>0</v>
      </c>
      <c r="Z150" s="26">
        <f t="shared" si="1362"/>
        <v>0</v>
      </c>
      <c r="AA150" s="26">
        <f t="shared" si="1362"/>
        <v>0</v>
      </c>
      <c r="AB150" s="26">
        <f t="shared" si="1362"/>
        <v>0</v>
      </c>
      <c r="AC150" s="26">
        <f t="shared" si="1362"/>
        <v>0</v>
      </c>
      <c r="AD150" s="26">
        <f t="shared" si="1362"/>
        <v>0</v>
      </c>
      <c r="AE150" s="26">
        <f t="shared" si="1362"/>
        <v>0</v>
      </c>
      <c r="AF150" s="26">
        <f t="shared" si="1362"/>
        <v>0</v>
      </c>
      <c r="AG150" s="26">
        <f t="shared" si="1362"/>
        <v>0</v>
      </c>
      <c r="AH150" s="26">
        <f t="shared" si="1362"/>
        <v>0</v>
      </c>
      <c r="AI150" s="26">
        <f t="shared" si="1362"/>
        <v>0</v>
      </c>
      <c r="AJ150" s="26">
        <f t="shared" si="1362"/>
        <v>0</v>
      </c>
      <c r="AK150" s="26">
        <f t="shared" si="1362"/>
        <v>0</v>
      </c>
      <c r="AL150" s="26">
        <f t="shared" si="1362"/>
        <v>0</v>
      </c>
      <c r="AM150" s="26">
        <f t="shared" si="1362"/>
        <v>0</v>
      </c>
      <c r="AN150" s="26">
        <f t="shared" si="1362"/>
        <v>0</v>
      </c>
      <c r="AO150" s="26">
        <f t="shared" si="1362"/>
        <v>0</v>
      </c>
      <c r="AP150" s="26">
        <f t="shared" si="1362"/>
        <v>0</v>
      </c>
      <c r="AQ150" s="26">
        <f t="shared" si="1362"/>
        <v>0</v>
      </c>
      <c r="AR150" s="26">
        <f t="shared" si="1362"/>
        <v>0</v>
      </c>
      <c r="AS150" s="26">
        <f t="shared" si="1362"/>
        <v>0</v>
      </c>
      <c r="AT150" s="26">
        <f t="shared" si="1362"/>
        <v>0</v>
      </c>
      <c r="AU150" s="26">
        <f t="shared" si="1362"/>
        <v>0</v>
      </c>
      <c r="AV150" s="26">
        <f t="shared" si="1362"/>
        <v>0</v>
      </c>
      <c r="AW150" s="26">
        <f t="shared" si="1362"/>
        <v>0</v>
      </c>
      <c r="AX150" s="26">
        <f t="shared" si="1362"/>
        <v>0</v>
      </c>
      <c r="AY150" s="26">
        <f t="shared" si="1362"/>
        <v>0</v>
      </c>
      <c r="AZ150" s="26">
        <f t="shared" si="1362"/>
        <v>0</v>
      </c>
      <c r="BA150" s="26">
        <f t="shared" si="1362"/>
        <v>0</v>
      </c>
      <c r="BB150" s="26">
        <f t="shared" si="1362"/>
        <v>0</v>
      </c>
      <c r="BC150" s="565"/>
      <c r="BD150" s="488"/>
      <c r="BE150" s="498"/>
      <c r="BH150" s="103">
        <f>SUMIFS($S150:$BB150,$S140:$BB140,"1. SO")</f>
        <v>0</v>
      </c>
      <c r="BI150" s="103">
        <f>SUMIFS($S150:$BB150,$S140:$BB140,"2. SO")</f>
        <v>0</v>
      </c>
      <c r="BJ150" s="103">
        <f>SUMIFS($S150:$BB150,$S140:$BB140,"3. SO")</f>
        <v>0</v>
      </c>
      <c r="BK150" s="103">
        <f>SUMIFS($S150:$BB150,$S140:$BB140,"4. SO")</f>
        <v>0</v>
      </c>
      <c r="BL150" s="103">
        <f>SUMIFS($S150:$BB150,$S140:$BB140,"5. SO")</f>
        <v>0</v>
      </c>
      <c r="BM150" s="103">
        <f>SUMIFS($S150:$BB150,$S140:$BB140,"6. SO")</f>
        <v>0</v>
      </c>
      <c r="BN150" s="103">
        <f>SUMIFS($S150:$BB150,$S140:$BB140,"7. SO")</f>
        <v>0</v>
      </c>
      <c r="BO150" s="103">
        <f>SUMIFS($S150:$BB150,$S140:$BB140,"8. SO")</f>
        <v>0</v>
      </c>
      <c r="BP150" s="103">
        <f>SUMIFS($S150:$BB150,$S140:$BB140,"9. SO")</f>
        <v>0</v>
      </c>
      <c r="BQ150" s="103">
        <f>SUMIFS($S150:$BB150,$S140:$BB140,"10. SO")</f>
        <v>0</v>
      </c>
      <c r="BR150" s="103">
        <f>SUMIFS($S150:$BB150,$S140:$BB140,"11. SO")</f>
        <v>0</v>
      </c>
      <c r="BS150" s="103">
        <f>SUMIFS($S150:$BB150,$S140:$BB140,"12. SO")</f>
        <v>0</v>
      </c>
    </row>
    <row r="151" spans="1:71" s="51" customFormat="1" ht="23" customHeight="1" x14ac:dyDescent="0.35">
      <c r="A151" s="50"/>
      <c r="B151" s="67"/>
      <c r="C151" s="33"/>
      <c r="D151" s="33"/>
      <c r="E151" s="33"/>
      <c r="F151" s="33"/>
      <c r="G151" s="33"/>
      <c r="H151" s="33"/>
      <c r="I151" s="33"/>
      <c r="J151" s="19"/>
      <c r="K151" s="7"/>
      <c r="L151" s="135"/>
      <c r="M151" s="136"/>
      <c r="O151" s="470" t="s">
        <v>4</v>
      </c>
      <c r="P151" s="466"/>
      <c r="Q151" s="468"/>
      <c r="R151" s="210" t="s">
        <v>390</v>
      </c>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117"/>
      <c r="AR151" s="117"/>
      <c r="AS151" s="117"/>
      <c r="AT151" s="117"/>
      <c r="AU151" s="117"/>
      <c r="AV151" s="117"/>
      <c r="AW151" s="117"/>
      <c r="AX151" s="117"/>
      <c r="AY151" s="117"/>
      <c r="AZ151" s="117"/>
      <c r="BA151" s="117"/>
      <c r="BB151" s="117"/>
      <c r="BC151" s="563">
        <f>SUM(S160:BB160)</f>
        <v>0</v>
      </c>
      <c r="BD151" s="486">
        <f>SUM(S161:BB161)</f>
        <v>0</v>
      </c>
      <c r="BE151" s="571"/>
    </row>
    <row r="152" spans="1:71" s="51" customFormat="1" ht="23" customHeight="1" x14ac:dyDescent="0.35">
      <c r="A152" s="50"/>
      <c r="B152" s="67"/>
      <c r="C152" s="33"/>
      <c r="D152" s="33"/>
      <c r="E152" s="33"/>
      <c r="F152" s="33"/>
      <c r="G152" s="33"/>
      <c r="H152" s="33"/>
      <c r="I152" s="33"/>
      <c r="J152" s="19"/>
      <c r="K152" s="7"/>
      <c r="L152" s="135"/>
      <c r="M152" s="136"/>
      <c r="O152" s="470"/>
      <c r="P152" s="467"/>
      <c r="Q152" s="469"/>
      <c r="R152" s="210" t="s">
        <v>77</v>
      </c>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564"/>
      <c r="BD152" s="487"/>
      <c r="BE152" s="497"/>
    </row>
    <row r="153" spans="1:71" s="51" customFormat="1" ht="29" x14ac:dyDescent="0.35">
      <c r="A153" s="50"/>
      <c r="B153" s="67"/>
      <c r="C153" s="33"/>
      <c r="D153" s="33"/>
      <c r="E153" s="33"/>
      <c r="F153" s="33"/>
      <c r="G153" s="33"/>
      <c r="H153" s="33"/>
      <c r="I153" s="33"/>
      <c r="J153" s="19"/>
      <c r="K153" s="7"/>
      <c r="L153" s="135"/>
      <c r="M153" s="136"/>
      <c r="O153" s="470"/>
      <c r="P153" s="467"/>
      <c r="Q153" s="469"/>
      <c r="R153" s="210" t="s">
        <v>88</v>
      </c>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564"/>
      <c r="BD153" s="487"/>
      <c r="BE153" s="497"/>
    </row>
    <row r="154" spans="1:71" s="51" customFormat="1" ht="14.5" hidden="1" customHeight="1" x14ac:dyDescent="0.35">
      <c r="A154" s="50"/>
      <c r="B154" s="67"/>
      <c r="C154" s="33"/>
      <c r="D154" s="33"/>
      <c r="E154" s="33"/>
      <c r="F154" s="33"/>
      <c r="G154" s="33"/>
      <c r="H154" s="33"/>
      <c r="I154" s="33"/>
      <c r="J154" s="19"/>
      <c r="K154" s="7"/>
      <c r="L154" s="135"/>
      <c r="M154" s="136"/>
      <c r="R154" s="211" t="s">
        <v>89</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564"/>
      <c r="BD154" s="487"/>
      <c r="BE154" s="497"/>
    </row>
    <row r="155" spans="1:71" s="51" customFormat="1" ht="14.5" hidden="1" customHeight="1" x14ac:dyDescent="0.35">
      <c r="A155" s="50"/>
      <c r="B155" s="67"/>
      <c r="C155" s="33"/>
      <c r="D155" s="33"/>
      <c r="E155" s="33"/>
      <c r="F155" s="33"/>
      <c r="G155" s="33"/>
      <c r="H155" s="33"/>
      <c r="I155" s="33"/>
      <c r="J155" s="19"/>
      <c r="K155" s="7"/>
      <c r="L155" s="135"/>
      <c r="M155" s="136"/>
      <c r="R155" s="211" t="s">
        <v>90</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564"/>
      <c r="BD155" s="487"/>
      <c r="BE155" s="497"/>
    </row>
    <row r="156" spans="1:71" s="51" customFormat="1" ht="43.5" x14ac:dyDescent="0.35">
      <c r="A156" s="50"/>
      <c r="B156" s="67"/>
      <c r="C156" s="33"/>
      <c r="D156" s="33"/>
      <c r="E156" s="33"/>
      <c r="F156" s="33"/>
      <c r="G156" s="33"/>
      <c r="H156" s="33"/>
      <c r="I156" s="33"/>
      <c r="J156" s="19"/>
      <c r="K156" s="7"/>
      <c r="L156" s="135"/>
      <c r="M156" s="136"/>
      <c r="R156" s="210" t="s">
        <v>165</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564"/>
      <c r="BD156" s="487"/>
      <c r="BE156" s="497"/>
    </row>
    <row r="157" spans="1:71" s="51" customFormat="1" ht="39" hidden="1" customHeight="1" x14ac:dyDescent="0.35">
      <c r="A157" s="50"/>
      <c r="B157" s="67"/>
      <c r="C157" s="33"/>
      <c r="D157" s="33"/>
      <c r="E157" s="33"/>
      <c r="F157" s="33"/>
      <c r="G157" s="33"/>
      <c r="H157" s="33"/>
      <c r="I157" s="33"/>
      <c r="J157" s="19"/>
      <c r="K157" s="7"/>
      <c r="L157" s="135"/>
      <c r="M157" s="136"/>
      <c r="R157" s="211" t="s">
        <v>111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564"/>
      <c r="BD157" s="487"/>
      <c r="BE157" s="497"/>
    </row>
    <row r="158" spans="1:71" s="51" customFormat="1" ht="26" hidden="1" customHeight="1" x14ac:dyDescent="0.35">
      <c r="A158" s="50"/>
      <c r="B158" s="67"/>
      <c r="C158" s="33"/>
      <c r="D158" s="33"/>
      <c r="E158" s="33"/>
      <c r="F158" s="33"/>
      <c r="G158" s="33"/>
      <c r="H158" s="33"/>
      <c r="I158" s="33"/>
      <c r="J158" s="19"/>
      <c r="K158" s="7"/>
      <c r="L158" s="135"/>
      <c r="M158" s="136"/>
      <c r="R158" s="211" t="s">
        <v>112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564"/>
      <c r="BD158" s="487"/>
      <c r="BE158" s="497"/>
    </row>
    <row r="159" spans="1:71" s="51" customFormat="1" ht="43.5" x14ac:dyDescent="0.35">
      <c r="A159" s="50"/>
      <c r="B159" s="67"/>
      <c r="C159" s="33"/>
      <c r="D159" s="33"/>
      <c r="E159" s="33"/>
      <c r="F159" s="33"/>
      <c r="G159" s="33"/>
      <c r="H159" s="33"/>
      <c r="I159" s="33"/>
      <c r="J159" s="19"/>
      <c r="K159" s="7"/>
      <c r="L159" s="135"/>
      <c r="M159" s="136"/>
      <c r="R159" s="210" t="s">
        <v>110</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564"/>
      <c r="BD159" s="487"/>
      <c r="BE159" s="497"/>
    </row>
    <row r="160" spans="1:71" s="51" customFormat="1" ht="29" x14ac:dyDescent="0.35">
      <c r="A160" s="50"/>
      <c r="B160" s="67"/>
      <c r="C160" s="33"/>
      <c r="D160" s="33"/>
      <c r="E160" s="33"/>
      <c r="F160" s="33"/>
      <c r="G160" s="33"/>
      <c r="H160" s="33"/>
      <c r="I160" s="33"/>
      <c r="J160" s="19"/>
      <c r="K160" s="7"/>
      <c r="L160" s="135"/>
      <c r="M160" s="136"/>
      <c r="R160" s="210" t="s">
        <v>103</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564"/>
      <c r="BD160" s="487"/>
      <c r="BE160" s="497"/>
    </row>
    <row r="161" spans="1:71" s="51" customFormat="1" ht="29.5" thickBot="1" x14ac:dyDescent="0.4">
      <c r="A161" s="50"/>
      <c r="B161" s="67"/>
      <c r="C161" s="33"/>
      <c r="D161" s="33"/>
      <c r="E161" s="33"/>
      <c r="F161" s="33"/>
      <c r="G161" s="33"/>
      <c r="H161" s="33"/>
      <c r="I161" s="33"/>
      <c r="J161" s="19"/>
      <c r="K161" s="7"/>
      <c r="L161" s="135"/>
      <c r="M161" s="136"/>
      <c r="R161" s="212" t="s">
        <v>104</v>
      </c>
      <c r="S161" s="26">
        <f>IFERROR((S160*$H$119),0)</f>
        <v>0</v>
      </c>
      <c r="T161" s="26">
        <f t="shared" ref="T161:BB161" si="1538">IFERROR((T160*$H$119),0)</f>
        <v>0</v>
      </c>
      <c r="U161" s="26">
        <f t="shared" si="1538"/>
        <v>0</v>
      </c>
      <c r="V161" s="26">
        <f t="shared" si="1538"/>
        <v>0</v>
      </c>
      <c r="W161" s="26">
        <f t="shared" si="1538"/>
        <v>0</v>
      </c>
      <c r="X161" s="26">
        <f t="shared" si="1538"/>
        <v>0</v>
      </c>
      <c r="Y161" s="26">
        <f t="shared" si="1538"/>
        <v>0</v>
      </c>
      <c r="Z161" s="26">
        <f t="shared" si="1538"/>
        <v>0</v>
      </c>
      <c r="AA161" s="26">
        <f t="shared" si="1538"/>
        <v>0</v>
      </c>
      <c r="AB161" s="26">
        <f t="shared" si="1538"/>
        <v>0</v>
      </c>
      <c r="AC161" s="26">
        <f t="shared" si="1538"/>
        <v>0</v>
      </c>
      <c r="AD161" s="26">
        <f t="shared" si="1538"/>
        <v>0</v>
      </c>
      <c r="AE161" s="26">
        <f t="shared" si="1538"/>
        <v>0</v>
      </c>
      <c r="AF161" s="26">
        <f t="shared" si="1538"/>
        <v>0</v>
      </c>
      <c r="AG161" s="26">
        <f t="shared" si="1538"/>
        <v>0</v>
      </c>
      <c r="AH161" s="26">
        <f t="shared" si="1538"/>
        <v>0</v>
      </c>
      <c r="AI161" s="26">
        <f t="shared" si="1538"/>
        <v>0</v>
      </c>
      <c r="AJ161" s="26">
        <f t="shared" si="1538"/>
        <v>0</v>
      </c>
      <c r="AK161" s="26">
        <f t="shared" si="1538"/>
        <v>0</v>
      </c>
      <c r="AL161" s="26">
        <f t="shared" si="1538"/>
        <v>0</v>
      </c>
      <c r="AM161" s="26">
        <f t="shared" si="1538"/>
        <v>0</v>
      </c>
      <c r="AN161" s="26">
        <f t="shared" si="1538"/>
        <v>0</v>
      </c>
      <c r="AO161" s="26">
        <f t="shared" si="1538"/>
        <v>0</v>
      </c>
      <c r="AP161" s="26">
        <f t="shared" si="1538"/>
        <v>0</v>
      </c>
      <c r="AQ161" s="26">
        <f t="shared" si="1538"/>
        <v>0</v>
      </c>
      <c r="AR161" s="26">
        <f t="shared" si="1538"/>
        <v>0</v>
      </c>
      <c r="AS161" s="26">
        <f t="shared" si="1538"/>
        <v>0</v>
      </c>
      <c r="AT161" s="26">
        <f t="shared" si="1538"/>
        <v>0</v>
      </c>
      <c r="AU161" s="26">
        <f t="shared" si="1538"/>
        <v>0</v>
      </c>
      <c r="AV161" s="26">
        <f t="shared" si="1538"/>
        <v>0</v>
      </c>
      <c r="AW161" s="26">
        <f t="shared" si="1538"/>
        <v>0</v>
      </c>
      <c r="AX161" s="26">
        <f t="shared" si="1538"/>
        <v>0</v>
      </c>
      <c r="AY161" s="26">
        <f t="shared" si="1538"/>
        <v>0</v>
      </c>
      <c r="AZ161" s="26">
        <f t="shared" si="1538"/>
        <v>0</v>
      </c>
      <c r="BA161" s="26">
        <f t="shared" si="1538"/>
        <v>0</v>
      </c>
      <c r="BB161" s="26">
        <f t="shared" si="1538"/>
        <v>0</v>
      </c>
      <c r="BC161" s="565"/>
      <c r="BD161" s="488"/>
      <c r="BE161" s="498"/>
      <c r="BH161" s="103">
        <f>SUMIFS($S161:$BB161,$S151:$BB151,"1. SO")</f>
        <v>0</v>
      </c>
      <c r="BI161" s="103">
        <f>SUMIFS($S161:$BB161,$S151:$BB151,"2. SO")</f>
        <v>0</v>
      </c>
      <c r="BJ161" s="103">
        <f>SUMIFS($S161:$BB161,$S151:$BB151,"3. SO")</f>
        <v>0</v>
      </c>
      <c r="BK161" s="103">
        <f>SUMIFS($S161:$BB161,$S151:$BB151,"4. SO")</f>
        <v>0</v>
      </c>
      <c r="BL161" s="103">
        <f>SUMIFS($S161:$BB161,$S151:$BB151,"5. SO")</f>
        <v>0</v>
      </c>
      <c r="BM161" s="103">
        <f>SUMIFS($S161:$BB161,$S151:$BB151,"6. SO")</f>
        <v>0</v>
      </c>
      <c r="BN161" s="103">
        <f>SUMIFS($S161:$BB161,$S151:$BB151,"7. SO")</f>
        <v>0</v>
      </c>
      <c r="BO161" s="103">
        <f>SUMIFS($S161:$BB161,$S151:$BB151,"8. SO")</f>
        <v>0</v>
      </c>
      <c r="BP161" s="103">
        <f>SUMIFS($S161:$BB161,$S151:$BB151,"9. SO")</f>
        <v>0</v>
      </c>
      <c r="BQ161" s="103">
        <f>SUMIFS($S161:$BB161,$S151:$BB151,"10. SO")</f>
        <v>0</v>
      </c>
      <c r="BR161" s="103">
        <f>SUMIFS($S161:$BB161,$S151:$BB151,"11. SO")</f>
        <v>0</v>
      </c>
      <c r="BS161" s="103">
        <f>SUMIFS($S161:$BB161,$S151:$BB151,"12. SO")</f>
        <v>0</v>
      </c>
    </row>
    <row r="162" spans="1:71" s="51" customFormat="1" ht="23" customHeight="1" x14ac:dyDescent="0.35">
      <c r="A162" s="50"/>
      <c r="B162" s="67"/>
      <c r="C162" s="33"/>
      <c r="D162" s="33"/>
      <c r="E162" s="33"/>
      <c r="F162" s="33"/>
      <c r="G162" s="33"/>
      <c r="H162" s="33"/>
      <c r="I162" s="33"/>
      <c r="J162" s="19"/>
      <c r="K162" s="7"/>
      <c r="L162" s="135"/>
      <c r="M162" s="136"/>
      <c r="O162" s="470" t="s">
        <v>5</v>
      </c>
      <c r="P162" s="466"/>
      <c r="Q162" s="468"/>
      <c r="R162" s="210" t="s">
        <v>390</v>
      </c>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563">
        <f>SUM(S171:BB171)</f>
        <v>0</v>
      </c>
      <c r="BD162" s="486">
        <f>SUM(S172:BB172)</f>
        <v>0</v>
      </c>
      <c r="BE162" s="571"/>
    </row>
    <row r="163" spans="1:71" s="51" customFormat="1" ht="23" customHeight="1" x14ac:dyDescent="0.35">
      <c r="A163" s="50"/>
      <c r="B163" s="67"/>
      <c r="C163" s="33"/>
      <c r="D163" s="33"/>
      <c r="E163" s="33"/>
      <c r="F163" s="33"/>
      <c r="G163" s="33"/>
      <c r="H163" s="33"/>
      <c r="I163" s="33"/>
      <c r="J163" s="19"/>
      <c r="K163" s="7"/>
      <c r="L163" s="135"/>
      <c r="M163" s="136"/>
      <c r="O163" s="470"/>
      <c r="P163" s="467"/>
      <c r="Q163" s="469"/>
      <c r="R163" s="210" t="s">
        <v>77</v>
      </c>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564"/>
      <c r="BD163" s="487"/>
      <c r="BE163" s="497"/>
    </row>
    <row r="164" spans="1:71" s="51" customFormat="1" ht="29" x14ac:dyDescent="0.35">
      <c r="A164" s="50"/>
      <c r="B164" s="67"/>
      <c r="C164" s="33"/>
      <c r="D164" s="33"/>
      <c r="E164" s="33"/>
      <c r="F164" s="33"/>
      <c r="G164" s="33"/>
      <c r="H164" s="33"/>
      <c r="I164" s="33"/>
      <c r="J164" s="19"/>
      <c r="K164" s="7"/>
      <c r="L164" s="135"/>
      <c r="M164" s="136"/>
      <c r="O164" s="470"/>
      <c r="P164" s="467"/>
      <c r="Q164" s="469"/>
      <c r="R164" s="210" t="s">
        <v>88</v>
      </c>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564"/>
      <c r="BD164" s="487"/>
      <c r="BE164" s="497"/>
    </row>
    <row r="165" spans="1:71" s="51" customFormat="1" ht="14.5" hidden="1" customHeight="1" x14ac:dyDescent="0.35">
      <c r="A165" s="50"/>
      <c r="B165" s="67"/>
      <c r="C165" s="33"/>
      <c r="D165" s="33"/>
      <c r="E165" s="33"/>
      <c r="F165" s="33"/>
      <c r="G165" s="33"/>
      <c r="H165" s="33"/>
      <c r="I165" s="33"/>
      <c r="J165" s="19"/>
      <c r="K165" s="7"/>
      <c r="L165" s="135"/>
      <c r="M165" s="136"/>
      <c r="O165" s="220"/>
      <c r="R165" s="211" t="s">
        <v>89</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564"/>
      <c r="BD165" s="487"/>
      <c r="BE165" s="497"/>
    </row>
    <row r="166" spans="1:71" s="51" customFormat="1" ht="14.5" hidden="1" customHeight="1" x14ac:dyDescent="0.35">
      <c r="A166" s="50"/>
      <c r="B166" s="67"/>
      <c r="C166" s="33"/>
      <c r="D166" s="33"/>
      <c r="E166" s="33"/>
      <c r="F166" s="33"/>
      <c r="G166" s="33"/>
      <c r="H166" s="33"/>
      <c r="I166" s="33"/>
      <c r="J166" s="19"/>
      <c r="K166" s="7"/>
      <c r="L166" s="135"/>
      <c r="M166" s="136"/>
      <c r="O166" s="220"/>
      <c r="R166" s="211" t="s">
        <v>90</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564"/>
      <c r="BD166" s="487"/>
      <c r="BE166" s="497"/>
    </row>
    <row r="167" spans="1:71" s="51" customFormat="1" ht="43.5" x14ac:dyDescent="0.35">
      <c r="A167" s="50"/>
      <c r="B167" s="67"/>
      <c r="C167" s="33"/>
      <c r="D167" s="33"/>
      <c r="E167" s="33"/>
      <c r="F167" s="33"/>
      <c r="G167" s="33"/>
      <c r="H167" s="33"/>
      <c r="I167" s="33"/>
      <c r="J167" s="19"/>
      <c r="K167" s="7"/>
      <c r="L167" s="135"/>
      <c r="M167" s="136"/>
      <c r="O167" s="220"/>
      <c r="R167" s="210" t="s">
        <v>165</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564"/>
      <c r="BD167" s="487"/>
      <c r="BE167" s="497"/>
    </row>
    <row r="168" spans="1:71" s="51" customFormat="1" ht="39" hidden="1" customHeight="1" x14ac:dyDescent="0.35">
      <c r="A168" s="50"/>
      <c r="B168" s="67"/>
      <c r="C168" s="33"/>
      <c r="D168" s="33"/>
      <c r="E168" s="33"/>
      <c r="F168" s="33"/>
      <c r="G168" s="33"/>
      <c r="H168" s="33"/>
      <c r="I168" s="33"/>
      <c r="J168" s="19"/>
      <c r="K168" s="7"/>
      <c r="L168" s="135"/>
      <c r="M168" s="136"/>
      <c r="O168" s="220"/>
      <c r="R168" s="211" t="s">
        <v>111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564"/>
      <c r="BD168" s="487"/>
      <c r="BE168" s="497"/>
    </row>
    <row r="169" spans="1:71" s="51" customFormat="1" ht="26" hidden="1" customHeight="1" x14ac:dyDescent="0.35">
      <c r="A169" s="50"/>
      <c r="B169" s="67"/>
      <c r="C169" s="33"/>
      <c r="D169" s="33"/>
      <c r="E169" s="33"/>
      <c r="F169" s="33"/>
      <c r="G169" s="33"/>
      <c r="H169" s="33"/>
      <c r="I169" s="33"/>
      <c r="J169" s="19"/>
      <c r="K169" s="7"/>
      <c r="L169" s="135"/>
      <c r="M169" s="136"/>
      <c r="O169" s="220"/>
      <c r="R169" s="211" t="s">
        <v>112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564"/>
      <c r="BD169" s="487"/>
      <c r="BE169" s="497"/>
    </row>
    <row r="170" spans="1:71" s="51" customFormat="1" ht="43.5" x14ac:dyDescent="0.35">
      <c r="A170" s="50"/>
      <c r="B170" s="67"/>
      <c r="C170" s="33"/>
      <c r="D170" s="33"/>
      <c r="E170" s="33"/>
      <c r="F170" s="33"/>
      <c r="G170" s="33"/>
      <c r="H170" s="33"/>
      <c r="I170" s="33"/>
      <c r="J170" s="19"/>
      <c r="K170" s="7"/>
      <c r="L170" s="135"/>
      <c r="M170" s="136"/>
      <c r="O170" s="220"/>
      <c r="R170" s="210" t="s">
        <v>110</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564"/>
      <c r="BD170" s="487"/>
      <c r="BE170" s="497"/>
    </row>
    <row r="171" spans="1:71" s="51" customFormat="1" ht="29" x14ac:dyDescent="0.35">
      <c r="A171" s="50"/>
      <c r="B171" s="67"/>
      <c r="C171" s="33"/>
      <c r="D171" s="33"/>
      <c r="E171" s="33"/>
      <c r="F171" s="33"/>
      <c r="G171" s="33"/>
      <c r="H171" s="33"/>
      <c r="I171" s="33"/>
      <c r="J171" s="19"/>
      <c r="K171" s="7"/>
      <c r="L171" s="135"/>
      <c r="M171" s="136"/>
      <c r="O171" s="220"/>
      <c r="R171" s="210" t="s">
        <v>103</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564"/>
      <c r="BD171" s="487"/>
      <c r="BE171" s="497"/>
    </row>
    <row r="172" spans="1:71" s="51" customFormat="1" ht="29.5" thickBot="1" x14ac:dyDescent="0.4">
      <c r="A172" s="50"/>
      <c r="B172" s="67"/>
      <c r="C172" s="33"/>
      <c r="D172" s="33"/>
      <c r="E172" s="33"/>
      <c r="F172" s="33"/>
      <c r="G172" s="33"/>
      <c r="H172" s="33"/>
      <c r="I172" s="33"/>
      <c r="J172" s="19"/>
      <c r="K172" s="7"/>
      <c r="L172" s="135"/>
      <c r="M172" s="136"/>
      <c r="O172" s="220"/>
      <c r="R172" s="212" t="s">
        <v>104</v>
      </c>
      <c r="S172" s="26">
        <f>IFERROR((S171*$H$119),0)</f>
        <v>0</v>
      </c>
      <c r="T172" s="26">
        <f t="shared" ref="T172:BB172" si="1714">IFERROR((T171*$H$119),0)</f>
        <v>0</v>
      </c>
      <c r="U172" s="26">
        <f t="shared" si="1714"/>
        <v>0</v>
      </c>
      <c r="V172" s="26">
        <f t="shared" si="1714"/>
        <v>0</v>
      </c>
      <c r="W172" s="26">
        <f t="shared" si="1714"/>
        <v>0</v>
      </c>
      <c r="X172" s="26">
        <f t="shared" si="1714"/>
        <v>0</v>
      </c>
      <c r="Y172" s="26">
        <f t="shared" si="1714"/>
        <v>0</v>
      </c>
      <c r="Z172" s="26">
        <f t="shared" si="1714"/>
        <v>0</v>
      </c>
      <c r="AA172" s="26">
        <f t="shared" si="1714"/>
        <v>0</v>
      </c>
      <c r="AB172" s="26">
        <f t="shared" si="1714"/>
        <v>0</v>
      </c>
      <c r="AC172" s="26">
        <f t="shared" si="1714"/>
        <v>0</v>
      </c>
      <c r="AD172" s="26">
        <f t="shared" si="1714"/>
        <v>0</v>
      </c>
      <c r="AE172" s="26">
        <f t="shared" si="1714"/>
        <v>0</v>
      </c>
      <c r="AF172" s="26">
        <f t="shared" si="1714"/>
        <v>0</v>
      </c>
      <c r="AG172" s="26">
        <f t="shared" si="1714"/>
        <v>0</v>
      </c>
      <c r="AH172" s="26">
        <f t="shared" si="1714"/>
        <v>0</v>
      </c>
      <c r="AI172" s="26">
        <f t="shared" si="1714"/>
        <v>0</v>
      </c>
      <c r="AJ172" s="26">
        <f t="shared" si="1714"/>
        <v>0</v>
      </c>
      <c r="AK172" s="26">
        <f t="shared" si="1714"/>
        <v>0</v>
      </c>
      <c r="AL172" s="26">
        <f t="shared" si="1714"/>
        <v>0</v>
      </c>
      <c r="AM172" s="26">
        <f t="shared" si="1714"/>
        <v>0</v>
      </c>
      <c r="AN172" s="26">
        <f t="shared" si="1714"/>
        <v>0</v>
      </c>
      <c r="AO172" s="26">
        <f t="shared" si="1714"/>
        <v>0</v>
      </c>
      <c r="AP172" s="26">
        <f t="shared" si="1714"/>
        <v>0</v>
      </c>
      <c r="AQ172" s="26">
        <f t="shared" si="1714"/>
        <v>0</v>
      </c>
      <c r="AR172" s="26">
        <f t="shared" si="1714"/>
        <v>0</v>
      </c>
      <c r="AS172" s="26">
        <f t="shared" si="1714"/>
        <v>0</v>
      </c>
      <c r="AT172" s="26">
        <f t="shared" si="1714"/>
        <v>0</v>
      </c>
      <c r="AU172" s="26">
        <f t="shared" si="1714"/>
        <v>0</v>
      </c>
      <c r="AV172" s="26">
        <f t="shared" si="1714"/>
        <v>0</v>
      </c>
      <c r="AW172" s="26">
        <f t="shared" si="1714"/>
        <v>0</v>
      </c>
      <c r="AX172" s="26">
        <f t="shared" si="1714"/>
        <v>0</v>
      </c>
      <c r="AY172" s="26">
        <f t="shared" si="1714"/>
        <v>0</v>
      </c>
      <c r="AZ172" s="26">
        <f t="shared" si="1714"/>
        <v>0</v>
      </c>
      <c r="BA172" s="26">
        <f t="shared" si="1714"/>
        <v>0</v>
      </c>
      <c r="BB172" s="26">
        <f t="shared" si="1714"/>
        <v>0</v>
      </c>
      <c r="BC172" s="565"/>
      <c r="BD172" s="488"/>
      <c r="BE172" s="498"/>
      <c r="BH172" s="103">
        <f>SUMIFS($S172:$BB172,$S162:$BB162,"1. SO")</f>
        <v>0</v>
      </c>
      <c r="BI172" s="103">
        <f>SUMIFS($S172:$BB172,$S162:$BB162,"2. SO")</f>
        <v>0</v>
      </c>
      <c r="BJ172" s="103">
        <f>SUMIFS($S172:$BB172,$S162:$BB162,"3. SO")</f>
        <v>0</v>
      </c>
      <c r="BK172" s="103">
        <f>SUMIFS($S172:$BB172,$S162:$BB162,"4. SO")</f>
        <v>0</v>
      </c>
      <c r="BL172" s="103">
        <f>SUMIFS($S172:$BB172,$S162:$BB162,"5. SO")</f>
        <v>0</v>
      </c>
      <c r="BM172" s="103">
        <f>SUMIFS($S172:$BB172,$S162:$BB162,"6. SO")</f>
        <v>0</v>
      </c>
      <c r="BN172" s="103">
        <f>SUMIFS($S172:$BB172,$S162:$BB162,"7. SO")</f>
        <v>0</v>
      </c>
      <c r="BO172" s="103">
        <f>SUMIFS($S172:$BB172,$S162:$BB162,"8. SO")</f>
        <v>0</v>
      </c>
      <c r="BP172" s="103">
        <f>SUMIFS($S172:$BB172,$S162:$BB162,"9. SO")</f>
        <v>0</v>
      </c>
      <c r="BQ172" s="103">
        <f>SUMIFS($S172:$BB172,$S162:$BB162,"10. SO")</f>
        <v>0</v>
      </c>
      <c r="BR172" s="103">
        <f>SUMIFS($S172:$BB172,$S162:$BB162,"11. SO")</f>
        <v>0</v>
      </c>
      <c r="BS172" s="103">
        <f>SUMIFS($S172:$BB172,$S162:$BB162,"12. SO")</f>
        <v>0</v>
      </c>
    </row>
    <row r="173" spans="1:71" s="51" customFormat="1" ht="23" customHeight="1" x14ac:dyDescent="0.35">
      <c r="A173" s="50"/>
      <c r="B173" s="67"/>
      <c r="C173" s="33"/>
      <c r="D173" s="33"/>
      <c r="E173" s="33"/>
      <c r="F173" s="33"/>
      <c r="G173" s="33"/>
      <c r="H173" s="33"/>
      <c r="I173" s="33"/>
      <c r="J173" s="19"/>
      <c r="K173" s="7"/>
      <c r="L173" s="135"/>
      <c r="M173" s="136"/>
      <c r="O173" s="470" t="s">
        <v>6</v>
      </c>
      <c r="P173" s="466"/>
      <c r="Q173" s="468"/>
      <c r="R173" s="210" t="s">
        <v>390</v>
      </c>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563">
        <f>SUM(S182:BB182)</f>
        <v>0</v>
      </c>
      <c r="BD173" s="486">
        <f>SUM(S183:BB183)</f>
        <v>0</v>
      </c>
      <c r="BE173" s="571"/>
    </row>
    <row r="174" spans="1:71" s="51" customFormat="1" ht="23" customHeight="1" x14ac:dyDescent="0.35">
      <c r="A174" s="50"/>
      <c r="B174" s="67"/>
      <c r="C174" s="33"/>
      <c r="D174" s="33"/>
      <c r="E174" s="33"/>
      <c r="F174" s="33"/>
      <c r="G174" s="33"/>
      <c r="H174" s="33"/>
      <c r="I174" s="33"/>
      <c r="J174" s="19"/>
      <c r="K174" s="7"/>
      <c r="L174" s="135"/>
      <c r="M174" s="136"/>
      <c r="O174" s="470"/>
      <c r="P174" s="467"/>
      <c r="Q174" s="469"/>
      <c r="R174" s="210" t="s">
        <v>77</v>
      </c>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564"/>
      <c r="BD174" s="487"/>
      <c r="BE174" s="497"/>
    </row>
    <row r="175" spans="1:71" s="51" customFormat="1" ht="29" x14ac:dyDescent="0.35">
      <c r="A175" s="50"/>
      <c r="B175" s="67"/>
      <c r="C175" s="33"/>
      <c r="D175" s="33"/>
      <c r="E175" s="33"/>
      <c r="F175" s="33"/>
      <c r="G175" s="33"/>
      <c r="H175" s="33"/>
      <c r="I175" s="33"/>
      <c r="J175" s="19"/>
      <c r="K175" s="7"/>
      <c r="L175" s="135"/>
      <c r="M175" s="136"/>
      <c r="O175" s="470"/>
      <c r="P175" s="467"/>
      <c r="Q175" s="469"/>
      <c r="R175" s="210" t="s">
        <v>88</v>
      </c>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564"/>
      <c r="BD175" s="487"/>
      <c r="BE175" s="497"/>
    </row>
    <row r="176" spans="1:71" s="51" customFormat="1" ht="14.5" hidden="1" customHeight="1" x14ac:dyDescent="0.35">
      <c r="A176" s="50"/>
      <c r="B176" s="67"/>
      <c r="C176" s="33"/>
      <c r="D176" s="33"/>
      <c r="E176" s="33"/>
      <c r="F176" s="33"/>
      <c r="G176" s="33"/>
      <c r="H176" s="33"/>
      <c r="I176" s="33"/>
      <c r="J176" s="19"/>
      <c r="K176" s="7"/>
      <c r="L176" s="135"/>
      <c r="M176" s="136"/>
      <c r="O176" s="220"/>
      <c r="P176" s="358"/>
      <c r="Q176" s="364"/>
      <c r="R176" s="211" t="s">
        <v>89</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564"/>
      <c r="BD176" s="487"/>
      <c r="BE176" s="497"/>
    </row>
    <row r="177" spans="1:71" s="51" customFormat="1" ht="14.5" hidden="1" customHeight="1" x14ac:dyDescent="0.35">
      <c r="A177" s="50"/>
      <c r="B177" s="67"/>
      <c r="C177" s="33"/>
      <c r="D177" s="33"/>
      <c r="E177" s="33"/>
      <c r="F177" s="33"/>
      <c r="G177" s="33"/>
      <c r="H177" s="33"/>
      <c r="I177" s="33"/>
      <c r="J177" s="19"/>
      <c r="K177" s="7"/>
      <c r="L177" s="135"/>
      <c r="M177" s="136"/>
      <c r="O177" s="220"/>
      <c r="P177" s="358"/>
      <c r="Q177" s="364"/>
      <c r="R177" s="211" t="s">
        <v>90</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564"/>
      <c r="BD177" s="487"/>
      <c r="BE177" s="497"/>
    </row>
    <row r="178" spans="1:71" s="51" customFormat="1" ht="43.5" x14ac:dyDescent="0.35">
      <c r="A178" s="50"/>
      <c r="B178" s="67"/>
      <c r="C178" s="33"/>
      <c r="D178" s="33"/>
      <c r="E178" s="33"/>
      <c r="F178" s="33"/>
      <c r="G178" s="33"/>
      <c r="H178" s="33"/>
      <c r="I178" s="33"/>
      <c r="J178" s="19"/>
      <c r="K178" s="7"/>
      <c r="L178" s="135"/>
      <c r="M178" s="136"/>
      <c r="O178" s="220"/>
      <c r="R178" s="210" t="s">
        <v>165</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564"/>
      <c r="BD178" s="487"/>
      <c r="BE178" s="497"/>
    </row>
    <row r="179" spans="1:71" s="51" customFormat="1" ht="39" hidden="1" customHeight="1" x14ac:dyDescent="0.35">
      <c r="A179" s="50"/>
      <c r="B179" s="67"/>
      <c r="C179" s="33"/>
      <c r="D179" s="33"/>
      <c r="E179" s="33"/>
      <c r="F179" s="33"/>
      <c r="G179" s="33"/>
      <c r="H179" s="33"/>
      <c r="I179" s="33"/>
      <c r="J179" s="19"/>
      <c r="K179" s="7"/>
      <c r="L179" s="135"/>
      <c r="M179" s="136"/>
      <c r="O179" s="220"/>
      <c r="R179" s="211" t="s">
        <v>111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564"/>
      <c r="BD179" s="487"/>
      <c r="BE179" s="497"/>
    </row>
    <row r="180" spans="1:71" s="51" customFormat="1" ht="26" hidden="1" customHeight="1" x14ac:dyDescent="0.35">
      <c r="A180" s="50"/>
      <c r="B180" s="67"/>
      <c r="C180" s="33"/>
      <c r="D180" s="33"/>
      <c r="E180" s="33"/>
      <c r="F180" s="33"/>
      <c r="G180" s="33"/>
      <c r="H180" s="33"/>
      <c r="I180" s="33"/>
      <c r="J180" s="19"/>
      <c r="K180" s="7"/>
      <c r="L180" s="135"/>
      <c r="M180" s="136"/>
      <c r="O180" s="220"/>
      <c r="R180" s="211" t="s">
        <v>112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564"/>
      <c r="BD180" s="487"/>
      <c r="BE180" s="497"/>
    </row>
    <row r="181" spans="1:71" s="51" customFormat="1" ht="43.5" x14ac:dyDescent="0.35">
      <c r="A181" s="50"/>
      <c r="B181" s="67"/>
      <c r="C181" s="33"/>
      <c r="D181" s="33"/>
      <c r="E181" s="33"/>
      <c r="F181" s="33"/>
      <c r="G181" s="33"/>
      <c r="H181" s="33"/>
      <c r="I181" s="33"/>
      <c r="J181" s="19"/>
      <c r="K181" s="7"/>
      <c r="L181" s="135"/>
      <c r="M181" s="136"/>
      <c r="O181" s="220"/>
      <c r="R181" s="210" t="s">
        <v>110</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564"/>
      <c r="BD181" s="487"/>
      <c r="BE181" s="497"/>
    </row>
    <row r="182" spans="1:71" s="51" customFormat="1" ht="29" x14ac:dyDescent="0.35">
      <c r="A182" s="50"/>
      <c r="B182" s="67"/>
      <c r="C182" s="33"/>
      <c r="D182" s="33"/>
      <c r="E182" s="33"/>
      <c r="F182" s="33"/>
      <c r="G182" s="33"/>
      <c r="H182" s="33"/>
      <c r="I182" s="33"/>
      <c r="J182" s="19"/>
      <c r="K182" s="7"/>
      <c r="L182" s="135"/>
      <c r="M182" s="136"/>
      <c r="O182" s="220"/>
      <c r="R182" s="210" t="s">
        <v>103</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564"/>
      <c r="BD182" s="487"/>
      <c r="BE182" s="497"/>
    </row>
    <row r="183" spans="1:71" s="51" customFormat="1" ht="29.5" thickBot="1" x14ac:dyDescent="0.4">
      <c r="A183" s="50"/>
      <c r="B183" s="67"/>
      <c r="C183" s="33"/>
      <c r="D183" s="33"/>
      <c r="E183" s="33"/>
      <c r="F183" s="33"/>
      <c r="G183" s="33"/>
      <c r="H183" s="33"/>
      <c r="I183" s="33"/>
      <c r="J183" s="19"/>
      <c r="K183" s="7"/>
      <c r="L183" s="135"/>
      <c r="M183" s="136"/>
      <c r="O183" s="220"/>
      <c r="R183" s="212" t="s">
        <v>104</v>
      </c>
      <c r="S183" s="26">
        <f>IFERROR((S182*$H$119),0)</f>
        <v>0</v>
      </c>
      <c r="T183" s="26">
        <f t="shared" ref="T183:BB183" si="1856">IFERROR((T182*$H$119),0)</f>
        <v>0</v>
      </c>
      <c r="U183" s="26">
        <f t="shared" si="1856"/>
        <v>0</v>
      </c>
      <c r="V183" s="26">
        <f t="shared" si="1856"/>
        <v>0</v>
      </c>
      <c r="W183" s="26">
        <f t="shared" si="1856"/>
        <v>0</v>
      </c>
      <c r="X183" s="26">
        <f t="shared" si="1856"/>
        <v>0</v>
      </c>
      <c r="Y183" s="26">
        <f t="shared" si="1856"/>
        <v>0</v>
      </c>
      <c r="Z183" s="26">
        <f t="shared" si="1856"/>
        <v>0</v>
      </c>
      <c r="AA183" s="26">
        <f t="shared" si="1856"/>
        <v>0</v>
      </c>
      <c r="AB183" s="26">
        <f t="shared" si="1856"/>
        <v>0</v>
      </c>
      <c r="AC183" s="26">
        <f t="shared" si="1856"/>
        <v>0</v>
      </c>
      <c r="AD183" s="26">
        <f t="shared" si="1856"/>
        <v>0</v>
      </c>
      <c r="AE183" s="26">
        <f t="shared" si="1856"/>
        <v>0</v>
      </c>
      <c r="AF183" s="26">
        <f t="shared" si="1856"/>
        <v>0</v>
      </c>
      <c r="AG183" s="26">
        <f t="shared" si="1856"/>
        <v>0</v>
      </c>
      <c r="AH183" s="26">
        <f t="shared" si="1856"/>
        <v>0</v>
      </c>
      <c r="AI183" s="26">
        <f t="shared" si="1856"/>
        <v>0</v>
      </c>
      <c r="AJ183" s="26">
        <f t="shared" si="1856"/>
        <v>0</v>
      </c>
      <c r="AK183" s="26">
        <f t="shared" si="1856"/>
        <v>0</v>
      </c>
      <c r="AL183" s="26">
        <f t="shared" si="1856"/>
        <v>0</v>
      </c>
      <c r="AM183" s="26">
        <f t="shared" si="1856"/>
        <v>0</v>
      </c>
      <c r="AN183" s="26">
        <f t="shared" si="1856"/>
        <v>0</v>
      </c>
      <c r="AO183" s="26">
        <f t="shared" si="1856"/>
        <v>0</v>
      </c>
      <c r="AP183" s="26">
        <f t="shared" si="1856"/>
        <v>0</v>
      </c>
      <c r="AQ183" s="26">
        <f t="shared" si="1856"/>
        <v>0</v>
      </c>
      <c r="AR183" s="26">
        <f t="shared" si="1856"/>
        <v>0</v>
      </c>
      <c r="AS183" s="26">
        <f t="shared" si="1856"/>
        <v>0</v>
      </c>
      <c r="AT183" s="26">
        <f t="shared" si="1856"/>
        <v>0</v>
      </c>
      <c r="AU183" s="26">
        <f t="shared" si="1856"/>
        <v>0</v>
      </c>
      <c r="AV183" s="26">
        <f t="shared" si="1856"/>
        <v>0</v>
      </c>
      <c r="AW183" s="26">
        <f t="shared" si="1856"/>
        <v>0</v>
      </c>
      <c r="AX183" s="26">
        <f t="shared" si="1856"/>
        <v>0</v>
      </c>
      <c r="AY183" s="26">
        <f t="shared" si="1856"/>
        <v>0</v>
      </c>
      <c r="AZ183" s="26">
        <f t="shared" si="1856"/>
        <v>0</v>
      </c>
      <c r="BA183" s="26">
        <f t="shared" si="1856"/>
        <v>0</v>
      </c>
      <c r="BB183" s="26">
        <f t="shared" si="1856"/>
        <v>0</v>
      </c>
      <c r="BC183" s="565"/>
      <c r="BD183" s="488"/>
      <c r="BE183" s="498"/>
      <c r="BH183" s="103">
        <f>SUMIFS($S183:$BB183,$S173:$BB173,"1. SO")</f>
        <v>0</v>
      </c>
      <c r="BI183" s="103">
        <f>SUMIFS($S183:$BB183,$S173:$BB173,"2. SO")</f>
        <v>0</v>
      </c>
      <c r="BJ183" s="103">
        <f>SUMIFS($S183:$BB183,$S173:$BB173,"3. SO")</f>
        <v>0</v>
      </c>
      <c r="BK183" s="103">
        <f>SUMIFS($S183:$BB183,$S173:$BB173,"4. SO")</f>
        <v>0</v>
      </c>
      <c r="BL183" s="103">
        <f>SUMIFS($S183:$BB183,$S173:$BB173,"5. SO")</f>
        <v>0</v>
      </c>
      <c r="BM183" s="103">
        <f>SUMIFS($S183:$BB183,$S173:$BB173,"6. SO")</f>
        <v>0</v>
      </c>
      <c r="BN183" s="103">
        <f>SUMIFS($S183:$BB183,$S173:$BB173,"7. SO")</f>
        <v>0</v>
      </c>
      <c r="BO183" s="103">
        <f>SUMIFS($S183:$BB183,$S173:$BB173,"8. SO")</f>
        <v>0</v>
      </c>
      <c r="BP183" s="103">
        <f>SUMIFS($S183:$BB183,$S173:$BB173,"9. SO")</f>
        <v>0</v>
      </c>
      <c r="BQ183" s="103">
        <f>SUMIFS($S183:$BB183,$S173:$BB173,"10. SO")</f>
        <v>0</v>
      </c>
      <c r="BR183" s="103">
        <f>SUMIFS($S183:$BB183,$S173:$BB173,"11. SO")</f>
        <v>0</v>
      </c>
      <c r="BS183" s="103">
        <f>SUMIFS($S183:$BB183,$S173:$BB173,"12. SO")</f>
        <v>0</v>
      </c>
    </row>
    <row r="184" spans="1:71" s="51" customFormat="1" ht="23" customHeight="1" x14ac:dyDescent="0.35">
      <c r="A184" s="50"/>
      <c r="B184" s="67"/>
      <c r="C184" s="33"/>
      <c r="D184" s="33"/>
      <c r="E184" s="33"/>
      <c r="F184" s="33"/>
      <c r="G184" s="33"/>
      <c r="H184" s="33"/>
      <c r="I184" s="33"/>
      <c r="J184" s="19"/>
      <c r="K184" s="7"/>
      <c r="L184" s="135"/>
      <c r="M184" s="136"/>
      <c r="O184" s="470" t="s">
        <v>7</v>
      </c>
      <c r="P184" s="466"/>
      <c r="Q184" s="468"/>
      <c r="R184" s="210" t="s">
        <v>390</v>
      </c>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7"/>
      <c r="AY184" s="117"/>
      <c r="AZ184" s="117"/>
      <c r="BA184" s="117"/>
      <c r="BB184" s="117"/>
      <c r="BC184" s="563">
        <f>SUM(S193:BB193)</f>
        <v>0</v>
      </c>
      <c r="BD184" s="486">
        <f>SUM(S194:BB194)</f>
        <v>0</v>
      </c>
      <c r="BE184" s="571"/>
    </row>
    <row r="185" spans="1:71" s="51" customFormat="1" ht="23" customHeight="1" x14ac:dyDescent="0.35">
      <c r="A185" s="50"/>
      <c r="B185" s="67"/>
      <c r="C185" s="33"/>
      <c r="D185" s="33"/>
      <c r="E185" s="33"/>
      <c r="F185" s="33"/>
      <c r="G185" s="33"/>
      <c r="H185" s="33"/>
      <c r="I185" s="33"/>
      <c r="J185" s="19"/>
      <c r="K185" s="7"/>
      <c r="L185" s="135"/>
      <c r="M185" s="136"/>
      <c r="O185" s="470"/>
      <c r="P185" s="467"/>
      <c r="Q185" s="469"/>
      <c r="R185" s="210" t="s">
        <v>77</v>
      </c>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564"/>
      <c r="BD185" s="487"/>
      <c r="BE185" s="497"/>
    </row>
    <row r="186" spans="1:71" s="51" customFormat="1" ht="29" x14ac:dyDescent="0.35">
      <c r="A186" s="50"/>
      <c r="B186" s="67"/>
      <c r="C186" s="33"/>
      <c r="D186" s="33"/>
      <c r="E186" s="33"/>
      <c r="F186" s="33"/>
      <c r="G186" s="33"/>
      <c r="H186" s="33"/>
      <c r="I186" s="33"/>
      <c r="J186" s="19"/>
      <c r="K186" s="7"/>
      <c r="L186" s="135"/>
      <c r="M186" s="136"/>
      <c r="O186" s="470"/>
      <c r="P186" s="467"/>
      <c r="Q186" s="469"/>
      <c r="R186" s="210" t="s">
        <v>88</v>
      </c>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564"/>
      <c r="BD186" s="487"/>
      <c r="BE186" s="497"/>
    </row>
    <row r="187" spans="1:71" s="51" customFormat="1" ht="14.5" hidden="1" customHeight="1" x14ac:dyDescent="0.35">
      <c r="A187" s="50"/>
      <c r="B187" s="67"/>
      <c r="C187" s="33"/>
      <c r="D187" s="33"/>
      <c r="E187" s="33"/>
      <c r="F187" s="33"/>
      <c r="G187" s="33"/>
      <c r="H187" s="33"/>
      <c r="I187" s="33"/>
      <c r="J187" s="19"/>
      <c r="K187" s="7"/>
      <c r="L187" s="135"/>
      <c r="M187" s="136"/>
      <c r="O187" s="220"/>
      <c r="P187" s="358"/>
      <c r="Q187" s="363"/>
      <c r="R187" s="211" t="s">
        <v>89</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564"/>
      <c r="BD187" s="487"/>
      <c r="BE187" s="497"/>
    </row>
    <row r="188" spans="1:71" s="51" customFormat="1" ht="14.5" hidden="1" customHeight="1" x14ac:dyDescent="0.35">
      <c r="A188" s="50"/>
      <c r="B188" s="67"/>
      <c r="C188" s="33"/>
      <c r="D188" s="33"/>
      <c r="E188" s="33"/>
      <c r="F188" s="33"/>
      <c r="G188" s="33"/>
      <c r="H188" s="33"/>
      <c r="I188" s="33"/>
      <c r="J188" s="19"/>
      <c r="K188" s="7"/>
      <c r="L188" s="135"/>
      <c r="M188" s="136"/>
      <c r="O188" s="220"/>
      <c r="P188" s="358"/>
      <c r="Q188" s="363"/>
      <c r="R188" s="211" t="s">
        <v>90</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564"/>
      <c r="BD188" s="487"/>
      <c r="BE188" s="497"/>
    </row>
    <row r="189" spans="1:71" s="51" customFormat="1" ht="43.5" x14ac:dyDescent="0.35">
      <c r="A189" s="50"/>
      <c r="B189" s="67"/>
      <c r="C189" s="33"/>
      <c r="D189" s="33"/>
      <c r="E189" s="33"/>
      <c r="F189" s="33"/>
      <c r="G189" s="33"/>
      <c r="H189" s="33"/>
      <c r="I189" s="33"/>
      <c r="J189" s="19"/>
      <c r="K189" s="7"/>
      <c r="L189" s="135"/>
      <c r="M189" s="136"/>
      <c r="O189" s="220"/>
      <c r="R189" s="210" t="s">
        <v>165</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564"/>
      <c r="BD189" s="487"/>
      <c r="BE189" s="497"/>
    </row>
    <row r="190" spans="1:71" s="51" customFormat="1" ht="39" hidden="1" customHeight="1" x14ac:dyDescent="0.35">
      <c r="A190" s="50"/>
      <c r="B190" s="67"/>
      <c r="C190" s="33"/>
      <c r="D190" s="33"/>
      <c r="E190" s="33"/>
      <c r="F190" s="33"/>
      <c r="G190" s="33"/>
      <c r="H190" s="33"/>
      <c r="I190" s="33"/>
      <c r="J190" s="19"/>
      <c r="K190" s="7"/>
      <c r="L190" s="135"/>
      <c r="M190" s="136"/>
      <c r="O190" s="220"/>
      <c r="R190" s="211" t="s">
        <v>111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564"/>
      <c r="BD190" s="487"/>
      <c r="BE190" s="497"/>
    </row>
    <row r="191" spans="1:71" s="51" customFormat="1" ht="26" hidden="1" customHeight="1" x14ac:dyDescent="0.35">
      <c r="A191" s="50"/>
      <c r="B191" s="67"/>
      <c r="C191" s="33"/>
      <c r="D191" s="33"/>
      <c r="E191" s="33"/>
      <c r="F191" s="33"/>
      <c r="G191" s="33"/>
      <c r="H191" s="33"/>
      <c r="I191" s="33"/>
      <c r="J191" s="19"/>
      <c r="K191" s="7"/>
      <c r="L191" s="135"/>
      <c r="M191" s="136"/>
      <c r="O191" s="220"/>
      <c r="R191" s="211" t="s">
        <v>112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564"/>
      <c r="BD191" s="487"/>
      <c r="BE191" s="497"/>
    </row>
    <row r="192" spans="1:71" s="51" customFormat="1" ht="43.5" x14ac:dyDescent="0.35">
      <c r="A192" s="50"/>
      <c r="B192" s="67"/>
      <c r="C192" s="33"/>
      <c r="D192" s="33"/>
      <c r="E192" s="33"/>
      <c r="F192" s="33"/>
      <c r="G192" s="33"/>
      <c r="H192" s="33"/>
      <c r="I192" s="33"/>
      <c r="J192" s="19"/>
      <c r="K192" s="7"/>
      <c r="L192" s="135"/>
      <c r="M192" s="136"/>
      <c r="O192" s="220"/>
      <c r="R192" s="210" t="s">
        <v>110</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564"/>
      <c r="BD192" s="487"/>
      <c r="BE192" s="497"/>
    </row>
    <row r="193" spans="1:71" s="51" customFormat="1" ht="29" x14ac:dyDescent="0.35">
      <c r="A193" s="50"/>
      <c r="B193" s="67"/>
      <c r="C193" s="33"/>
      <c r="D193" s="33"/>
      <c r="E193" s="33"/>
      <c r="F193" s="33"/>
      <c r="G193" s="33"/>
      <c r="H193" s="33"/>
      <c r="I193" s="33"/>
      <c r="J193" s="19"/>
      <c r="K193" s="7"/>
      <c r="L193" s="135"/>
      <c r="M193" s="136"/>
      <c r="O193" s="220"/>
      <c r="R193" s="210" t="s">
        <v>103</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564"/>
      <c r="BD193" s="487"/>
      <c r="BE193" s="497"/>
    </row>
    <row r="194" spans="1:71" s="51" customFormat="1" ht="29.5" thickBot="1" x14ac:dyDescent="0.4">
      <c r="A194" s="50"/>
      <c r="B194" s="67"/>
      <c r="C194" s="33"/>
      <c r="D194" s="33"/>
      <c r="E194" s="33"/>
      <c r="F194" s="33"/>
      <c r="G194" s="33"/>
      <c r="H194" s="33"/>
      <c r="I194" s="33"/>
      <c r="J194" s="19"/>
      <c r="K194" s="7"/>
      <c r="L194" s="135"/>
      <c r="M194" s="136"/>
      <c r="O194" s="220"/>
      <c r="R194" s="212" t="s">
        <v>104</v>
      </c>
      <c r="S194" s="26">
        <f>IFERROR((S193*$H$119),0)</f>
        <v>0</v>
      </c>
      <c r="T194" s="26">
        <f t="shared" ref="T194:BB194" si="2032">IFERROR((T193*$H$119),0)</f>
        <v>0</v>
      </c>
      <c r="U194" s="26">
        <f t="shared" si="2032"/>
        <v>0</v>
      </c>
      <c r="V194" s="26">
        <f t="shared" si="2032"/>
        <v>0</v>
      </c>
      <c r="W194" s="26">
        <f t="shared" si="2032"/>
        <v>0</v>
      </c>
      <c r="X194" s="26">
        <f t="shared" si="2032"/>
        <v>0</v>
      </c>
      <c r="Y194" s="26">
        <f t="shared" si="2032"/>
        <v>0</v>
      </c>
      <c r="Z194" s="26">
        <f t="shared" si="2032"/>
        <v>0</v>
      </c>
      <c r="AA194" s="26">
        <f t="shared" si="2032"/>
        <v>0</v>
      </c>
      <c r="AB194" s="26">
        <f t="shared" si="2032"/>
        <v>0</v>
      </c>
      <c r="AC194" s="26">
        <f t="shared" si="2032"/>
        <v>0</v>
      </c>
      <c r="AD194" s="26">
        <f t="shared" si="2032"/>
        <v>0</v>
      </c>
      <c r="AE194" s="26">
        <f t="shared" si="2032"/>
        <v>0</v>
      </c>
      <c r="AF194" s="26">
        <f t="shared" si="2032"/>
        <v>0</v>
      </c>
      <c r="AG194" s="26">
        <f t="shared" si="2032"/>
        <v>0</v>
      </c>
      <c r="AH194" s="26">
        <f t="shared" si="2032"/>
        <v>0</v>
      </c>
      <c r="AI194" s="26">
        <f t="shared" si="2032"/>
        <v>0</v>
      </c>
      <c r="AJ194" s="26">
        <f t="shared" si="2032"/>
        <v>0</v>
      </c>
      <c r="AK194" s="26">
        <f t="shared" si="2032"/>
        <v>0</v>
      </c>
      <c r="AL194" s="26">
        <f t="shared" si="2032"/>
        <v>0</v>
      </c>
      <c r="AM194" s="26">
        <f t="shared" si="2032"/>
        <v>0</v>
      </c>
      <c r="AN194" s="26">
        <f t="shared" si="2032"/>
        <v>0</v>
      </c>
      <c r="AO194" s="26">
        <f t="shared" si="2032"/>
        <v>0</v>
      </c>
      <c r="AP194" s="26">
        <f t="shared" si="2032"/>
        <v>0</v>
      </c>
      <c r="AQ194" s="26">
        <f t="shared" si="2032"/>
        <v>0</v>
      </c>
      <c r="AR194" s="26">
        <f t="shared" si="2032"/>
        <v>0</v>
      </c>
      <c r="AS194" s="26">
        <f t="shared" si="2032"/>
        <v>0</v>
      </c>
      <c r="AT194" s="26">
        <f t="shared" si="2032"/>
        <v>0</v>
      </c>
      <c r="AU194" s="26">
        <f t="shared" si="2032"/>
        <v>0</v>
      </c>
      <c r="AV194" s="26">
        <f t="shared" si="2032"/>
        <v>0</v>
      </c>
      <c r="AW194" s="26">
        <f t="shared" si="2032"/>
        <v>0</v>
      </c>
      <c r="AX194" s="26">
        <f t="shared" si="2032"/>
        <v>0</v>
      </c>
      <c r="AY194" s="26">
        <f t="shared" si="2032"/>
        <v>0</v>
      </c>
      <c r="AZ194" s="26">
        <f t="shared" si="2032"/>
        <v>0</v>
      </c>
      <c r="BA194" s="26">
        <f t="shared" si="2032"/>
        <v>0</v>
      </c>
      <c r="BB194" s="26">
        <f t="shared" si="2032"/>
        <v>0</v>
      </c>
      <c r="BC194" s="565"/>
      <c r="BD194" s="488"/>
      <c r="BE194" s="498"/>
      <c r="BH194" s="103">
        <f>SUMIFS($S194:$BB194,$S184:$BB184,"1. SO")</f>
        <v>0</v>
      </c>
      <c r="BI194" s="103">
        <f>SUMIFS($S194:$BB194,$S184:$BB184,"2. SO")</f>
        <v>0</v>
      </c>
      <c r="BJ194" s="103">
        <f>SUMIFS($S194:$BB194,$S184:$BB184,"3. SO")</f>
        <v>0</v>
      </c>
      <c r="BK194" s="103">
        <f>SUMIFS($S194:$BB194,$S184:$BB184,"4. SO")</f>
        <v>0</v>
      </c>
      <c r="BL194" s="103">
        <f>SUMIFS($S194:$BB194,$S184:$BB184,"5. SO")</f>
        <v>0</v>
      </c>
      <c r="BM194" s="103">
        <f>SUMIFS($S194:$BB194,$S184:$BB184,"6. SO")</f>
        <v>0</v>
      </c>
      <c r="BN194" s="103">
        <f>SUMIFS($S194:$BB194,$S184:$BB184,"7. SO")</f>
        <v>0</v>
      </c>
      <c r="BO194" s="103">
        <f>SUMIFS($S194:$BB194,$S184:$BB184,"8. SO")</f>
        <v>0</v>
      </c>
      <c r="BP194" s="103">
        <f>SUMIFS($S194:$BB194,$S184:$BB184,"9. SO")</f>
        <v>0</v>
      </c>
      <c r="BQ194" s="103">
        <f>SUMIFS($S194:$BB194,$S184:$BB184,"10. SO")</f>
        <v>0</v>
      </c>
      <c r="BR194" s="103">
        <f>SUMIFS($S194:$BB194,$S184:$BB184,"11. SO")</f>
        <v>0</v>
      </c>
      <c r="BS194" s="103">
        <f>SUMIFS($S194:$BB194,$S184:$BB184,"12. SO")</f>
        <v>0</v>
      </c>
    </row>
    <row r="195" spans="1:71" s="51" customFormat="1" ht="23" customHeight="1" x14ac:dyDescent="0.35">
      <c r="A195" s="50"/>
      <c r="B195" s="67"/>
      <c r="C195" s="33"/>
      <c r="D195" s="33"/>
      <c r="E195" s="33"/>
      <c r="F195" s="33"/>
      <c r="G195" s="33"/>
      <c r="H195" s="33"/>
      <c r="I195" s="33"/>
      <c r="J195" s="19"/>
      <c r="K195" s="7"/>
      <c r="L195" s="135"/>
      <c r="M195" s="136"/>
      <c r="O195" s="470" t="s">
        <v>8</v>
      </c>
      <c r="P195" s="466"/>
      <c r="Q195" s="468"/>
      <c r="R195" s="210" t="s">
        <v>390</v>
      </c>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c r="AZ195" s="117"/>
      <c r="BA195" s="117"/>
      <c r="BB195" s="117"/>
      <c r="BC195" s="563">
        <f>SUM(S204:BB204)</f>
        <v>0</v>
      </c>
      <c r="BD195" s="486">
        <f>SUM(S205:BB205)</f>
        <v>0</v>
      </c>
      <c r="BE195" s="571"/>
    </row>
    <row r="196" spans="1:71" s="51" customFormat="1" ht="23" customHeight="1" x14ac:dyDescent="0.35">
      <c r="A196" s="50"/>
      <c r="B196" s="67"/>
      <c r="C196" s="33"/>
      <c r="D196" s="33"/>
      <c r="E196" s="33"/>
      <c r="F196" s="33"/>
      <c r="G196" s="33"/>
      <c r="H196" s="33"/>
      <c r="I196" s="33"/>
      <c r="J196" s="19"/>
      <c r="K196" s="7"/>
      <c r="L196" s="135"/>
      <c r="M196" s="136"/>
      <c r="O196" s="470"/>
      <c r="P196" s="467"/>
      <c r="Q196" s="469"/>
      <c r="R196" s="210" t="s">
        <v>77</v>
      </c>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564"/>
      <c r="BD196" s="487"/>
      <c r="BE196" s="497"/>
    </row>
    <row r="197" spans="1:71" s="51" customFormat="1" ht="29" x14ac:dyDescent="0.35">
      <c r="A197" s="50"/>
      <c r="B197" s="67"/>
      <c r="C197" s="33"/>
      <c r="D197" s="33"/>
      <c r="E197" s="33"/>
      <c r="F197" s="33"/>
      <c r="G197" s="33"/>
      <c r="H197" s="33"/>
      <c r="I197" s="33"/>
      <c r="J197" s="19"/>
      <c r="K197" s="7"/>
      <c r="L197" s="135"/>
      <c r="M197" s="136"/>
      <c r="O197" s="470"/>
      <c r="P197" s="467"/>
      <c r="Q197" s="469"/>
      <c r="R197" s="210" t="s">
        <v>88</v>
      </c>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564"/>
      <c r="BD197" s="487"/>
      <c r="BE197" s="497"/>
    </row>
    <row r="198" spans="1:71" s="51" customFormat="1" ht="14.5" hidden="1" customHeight="1" x14ac:dyDescent="0.35">
      <c r="A198" s="50"/>
      <c r="B198" s="67"/>
      <c r="C198" s="33"/>
      <c r="D198" s="33"/>
      <c r="E198" s="33"/>
      <c r="F198" s="33"/>
      <c r="G198" s="33"/>
      <c r="H198" s="33"/>
      <c r="I198" s="33"/>
      <c r="J198" s="19"/>
      <c r="K198" s="7"/>
      <c r="L198" s="135"/>
      <c r="M198" s="136"/>
      <c r="O198" s="220"/>
      <c r="P198" s="358"/>
      <c r="Q198" s="364"/>
      <c r="R198" s="211" t="s">
        <v>89</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564"/>
      <c r="BD198" s="487"/>
      <c r="BE198" s="497"/>
    </row>
    <row r="199" spans="1:71" s="51" customFormat="1" ht="14.5" hidden="1" customHeight="1" x14ac:dyDescent="0.35">
      <c r="A199" s="50"/>
      <c r="B199" s="67"/>
      <c r="C199" s="33"/>
      <c r="D199" s="33"/>
      <c r="E199" s="33"/>
      <c r="F199" s="33"/>
      <c r="G199" s="33"/>
      <c r="H199" s="33"/>
      <c r="I199" s="33"/>
      <c r="J199" s="19"/>
      <c r="K199" s="7"/>
      <c r="L199" s="135"/>
      <c r="M199" s="136"/>
      <c r="O199" s="220"/>
      <c r="P199" s="358"/>
      <c r="Q199" s="364"/>
      <c r="R199" s="211" t="s">
        <v>90</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564"/>
      <c r="BD199" s="487"/>
      <c r="BE199" s="497"/>
    </row>
    <row r="200" spans="1:71" s="51" customFormat="1" ht="43.5" x14ac:dyDescent="0.35">
      <c r="A200" s="50"/>
      <c r="B200" s="67"/>
      <c r="C200" s="33"/>
      <c r="D200" s="33"/>
      <c r="E200" s="33"/>
      <c r="F200" s="33"/>
      <c r="G200" s="33"/>
      <c r="H200" s="33"/>
      <c r="I200" s="33"/>
      <c r="J200" s="19"/>
      <c r="K200" s="7"/>
      <c r="L200" s="135"/>
      <c r="M200" s="136"/>
      <c r="O200" s="220"/>
      <c r="R200" s="210" t="s">
        <v>165</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564"/>
      <c r="BD200" s="487"/>
      <c r="BE200" s="497"/>
    </row>
    <row r="201" spans="1:71" s="51" customFormat="1" ht="39" hidden="1" customHeight="1" x14ac:dyDescent="0.35">
      <c r="A201" s="50"/>
      <c r="B201" s="67"/>
      <c r="C201" s="33"/>
      <c r="D201" s="33"/>
      <c r="E201" s="33"/>
      <c r="F201" s="33"/>
      <c r="G201" s="33"/>
      <c r="H201" s="33"/>
      <c r="I201" s="33"/>
      <c r="J201" s="19"/>
      <c r="K201" s="7"/>
      <c r="L201" s="135"/>
      <c r="M201" s="136"/>
      <c r="O201" s="220"/>
      <c r="R201" s="211" t="s">
        <v>111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564"/>
      <c r="BD201" s="487"/>
      <c r="BE201" s="497"/>
    </row>
    <row r="202" spans="1:71" s="51" customFormat="1" ht="26" hidden="1" customHeight="1" x14ac:dyDescent="0.35">
      <c r="A202" s="50"/>
      <c r="B202" s="67"/>
      <c r="C202" s="33"/>
      <c r="D202" s="33"/>
      <c r="E202" s="33"/>
      <c r="F202" s="33"/>
      <c r="G202" s="33"/>
      <c r="H202" s="33"/>
      <c r="I202" s="33"/>
      <c r="J202" s="19"/>
      <c r="K202" s="7"/>
      <c r="L202" s="135"/>
      <c r="M202" s="136"/>
      <c r="O202" s="220"/>
      <c r="R202" s="211" t="s">
        <v>112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564"/>
      <c r="BD202" s="487"/>
      <c r="BE202" s="497"/>
    </row>
    <row r="203" spans="1:71" s="51" customFormat="1" ht="43.5" x14ac:dyDescent="0.35">
      <c r="A203" s="50"/>
      <c r="B203" s="67"/>
      <c r="C203" s="33"/>
      <c r="D203" s="33"/>
      <c r="E203" s="33"/>
      <c r="F203" s="33"/>
      <c r="G203" s="33"/>
      <c r="H203" s="33"/>
      <c r="I203" s="33"/>
      <c r="J203" s="19"/>
      <c r="K203" s="7"/>
      <c r="L203" s="135"/>
      <c r="M203" s="136"/>
      <c r="O203" s="220"/>
      <c r="R203" s="210" t="s">
        <v>110</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564"/>
      <c r="BD203" s="487"/>
      <c r="BE203" s="497"/>
    </row>
    <row r="204" spans="1:71" s="51" customFormat="1" ht="29" x14ac:dyDescent="0.35">
      <c r="A204" s="50"/>
      <c r="B204" s="67"/>
      <c r="C204" s="33"/>
      <c r="D204" s="33"/>
      <c r="E204" s="33"/>
      <c r="F204" s="33"/>
      <c r="G204" s="33"/>
      <c r="H204" s="33"/>
      <c r="I204" s="33"/>
      <c r="J204" s="19"/>
      <c r="K204" s="7"/>
      <c r="L204" s="135"/>
      <c r="M204" s="136"/>
      <c r="O204" s="220"/>
      <c r="R204" s="210" t="s">
        <v>103</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564"/>
      <c r="BD204" s="487"/>
      <c r="BE204" s="497"/>
    </row>
    <row r="205" spans="1:71" s="51" customFormat="1" ht="29.5" thickBot="1" x14ac:dyDescent="0.4">
      <c r="A205" s="50"/>
      <c r="B205" s="67"/>
      <c r="C205" s="33"/>
      <c r="D205" s="33"/>
      <c r="E205" s="33"/>
      <c r="F205" s="33"/>
      <c r="G205" s="33"/>
      <c r="H205" s="33"/>
      <c r="I205" s="33"/>
      <c r="J205" s="19"/>
      <c r="K205" s="7"/>
      <c r="L205" s="135"/>
      <c r="M205" s="136"/>
      <c r="O205" s="220"/>
      <c r="R205" s="212" t="s">
        <v>104</v>
      </c>
      <c r="S205" s="26">
        <f>IFERROR((S204*$H$119),0)</f>
        <v>0</v>
      </c>
      <c r="T205" s="26">
        <f t="shared" ref="T205:BB205" si="2208">IFERROR((T204*$H$119),0)</f>
        <v>0</v>
      </c>
      <c r="U205" s="26">
        <f t="shared" si="2208"/>
        <v>0</v>
      </c>
      <c r="V205" s="26">
        <f t="shared" si="2208"/>
        <v>0</v>
      </c>
      <c r="W205" s="26">
        <f t="shared" si="2208"/>
        <v>0</v>
      </c>
      <c r="X205" s="26">
        <f t="shared" si="2208"/>
        <v>0</v>
      </c>
      <c r="Y205" s="26">
        <f t="shared" si="2208"/>
        <v>0</v>
      </c>
      <c r="Z205" s="26">
        <f t="shared" si="2208"/>
        <v>0</v>
      </c>
      <c r="AA205" s="26">
        <f t="shared" si="2208"/>
        <v>0</v>
      </c>
      <c r="AB205" s="26">
        <f t="shared" si="2208"/>
        <v>0</v>
      </c>
      <c r="AC205" s="26">
        <f t="shared" si="2208"/>
        <v>0</v>
      </c>
      <c r="AD205" s="26">
        <f t="shared" si="2208"/>
        <v>0</v>
      </c>
      <c r="AE205" s="26">
        <f t="shared" si="2208"/>
        <v>0</v>
      </c>
      <c r="AF205" s="26">
        <f t="shared" si="2208"/>
        <v>0</v>
      </c>
      <c r="AG205" s="26">
        <f t="shared" si="2208"/>
        <v>0</v>
      </c>
      <c r="AH205" s="26">
        <f t="shared" si="2208"/>
        <v>0</v>
      </c>
      <c r="AI205" s="26">
        <f t="shared" si="2208"/>
        <v>0</v>
      </c>
      <c r="AJ205" s="26">
        <f t="shared" si="2208"/>
        <v>0</v>
      </c>
      <c r="AK205" s="26">
        <f t="shared" si="2208"/>
        <v>0</v>
      </c>
      <c r="AL205" s="26">
        <f t="shared" si="2208"/>
        <v>0</v>
      </c>
      <c r="AM205" s="26">
        <f t="shared" si="2208"/>
        <v>0</v>
      </c>
      <c r="AN205" s="26">
        <f t="shared" si="2208"/>
        <v>0</v>
      </c>
      <c r="AO205" s="26">
        <f t="shared" si="2208"/>
        <v>0</v>
      </c>
      <c r="AP205" s="26">
        <f t="shared" si="2208"/>
        <v>0</v>
      </c>
      <c r="AQ205" s="26">
        <f t="shared" si="2208"/>
        <v>0</v>
      </c>
      <c r="AR205" s="26">
        <f t="shared" si="2208"/>
        <v>0</v>
      </c>
      <c r="AS205" s="26">
        <f t="shared" si="2208"/>
        <v>0</v>
      </c>
      <c r="AT205" s="26">
        <f t="shared" si="2208"/>
        <v>0</v>
      </c>
      <c r="AU205" s="26">
        <f t="shared" si="2208"/>
        <v>0</v>
      </c>
      <c r="AV205" s="26">
        <f t="shared" si="2208"/>
        <v>0</v>
      </c>
      <c r="AW205" s="26">
        <f t="shared" si="2208"/>
        <v>0</v>
      </c>
      <c r="AX205" s="26">
        <f t="shared" si="2208"/>
        <v>0</v>
      </c>
      <c r="AY205" s="26">
        <f t="shared" si="2208"/>
        <v>0</v>
      </c>
      <c r="AZ205" s="26">
        <f t="shared" si="2208"/>
        <v>0</v>
      </c>
      <c r="BA205" s="26">
        <f t="shared" si="2208"/>
        <v>0</v>
      </c>
      <c r="BB205" s="26">
        <f t="shared" si="2208"/>
        <v>0</v>
      </c>
      <c r="BC205" s="565"/>
      <c r="BD205" s="488"/>
      <c r="BE205" s="498"/>
      <c r="BH205" s="103">
        <f>SUMIFS($S205:$BB205,$S195:$BB195,"1. SO")</f>
        <v>0</v>
      </c>
      <c r="BI205" s="103">
        <f>SUMIFS($S205:$BB205,$S195:$BB195,"2. SO")</f>
        <v>0</v>
      </c>
      <c r="BJ205" s="103">
        <f>SUMIFS($S205:$BB205,$S195:$BB195,"3. SO")</f>
        <v>0</v>
      </c>
      <c r="BK205" s="103">
        <f>SUMIFS($S205:$BB205,$S195:$BB195,"4. SO")</f>
        <v>0</v>
      </c>
      <c r="BL205" s="103">
        <f>SUMIFS($S205:$BB205,$S195:$BB195,"5. SO")</f>
        <v>0</v>
      </c>
      <c r="BM205" s="103">
        <f>SUMIFS($S205:$BB205,$S195:$BB195,"6. SO")</f>
        <v>0</v>
      </c>
      <c r="BN205" s="103">
        <f>SUMIFS($S205:$BB205,$S195:$BB195,"7. SO")</f>
        <v>0</v>
      </c>
      <c r="BO205" s="103">
        <f>SUMIFS($S205:$BB205,$S195:$BB195,"8. SO")</f>
        <v>0</v>
      </c>
      <c r="BP205" s="103">
        <f>SUMIFS($S205:$BB205,$S195:$BB195,"9. SO")</f>
        <v>0</v>
      </c>
      <c r="BQ205" s="103">
        <f>SUMIFS($S205:$BB205,$S195:$BB195,"10. SO")</f>
        <v>0</v>
      </c>
      <c r="BR205" s="103">
        <f>SUMIFS($S205:$BB205,$S195:$BB195,"11. SO")</f>
        <v>0</v>
      </c>
      <c r="BS205" s="103">
        <f>SUMIFS($S205:$BB205,$S195:$BB195,"12. SO")</f>
        <v>0</v>
      </c>
    </row>
    <row r="206" spans="1:71" s="51" customFormat="1" ht="23" customHeight="1" x14ac:dyDescent="0.35">
      <c r="A206" s="50"/>
      <c r="B206" s="67"/>
      <c r="C206" s="33"/>
      <c r="D206" s="33"/>
      <c r="E206" s="33"/>
      <c r="F206" s="33"/>
      <c r="G206" s="33"/>
      <c r="H206" s="33"/>
      <c r="I206" s="33"/>
      <c r="J206" s="19"/>
      <c r="K206" s="7"/>
      <c r="L206" s="135"/>
      <c r="M206" s="136"/>
      <c r="O206" s="470" t="s">
        <v>9</v>
      </c>
      <c r="P206" s="466"/>
      <c r="Q206" s="468"/>
      <c r="R206" s="210" t="s">
        <v>390</v>
      </c>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7"/>
      <c r="AY206" s="117"/>
      <c r="AZ206" s="117"/>
      <c r="BA206" s="117"/>
      <c r="BB206" s="117"/>
      <c r="BC206" s="563">
        <f>SUM(S215:BB215)</f>
        <v>0</v>
      </c>
      <c r="BD206" s="486">
        <f>SUM(S216:BB216)</f>
        <v>0</v>
      </c>
      <c r="BE206" s="571"/>
    </row>
    <row r="207" spans="1:71" s="51" customFormat="1" ht="23" customHeight="1" x14ac:dyDescent="0.35">
      <c r="A207" s="50"/>
      <c r="B207" s="67"/>
      <c r="C207" s="33"/>
      <c r="D207" s="33"/>
      <c r="E207" s="33"/>
      <c r="F207" s="33"/>
      <c r="G207" s="33"/>
      <c r="H207" s="33"/>
      <c r="I207" s="33"/>
      <c r="J207" s="19"/>
      <c r="K207" s="7"/>
      <c r="L207" s="135"/>
      <c r="M207" s="136"/>
      <c r="O207" s="470"/>
      <c r="P207" s="467"/>
      <c r="Q207" s="469"/>
      <c r="R207" s="210" t="s">
        <v>77</v>
      </c>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564"/>
      <c r="BD207" s="487"/>
      <c r="BE207" s="497"/>
    </row>
    <row r="208" spans="1:71" s="51" customFormat="1" ht="29" x14ac:dyDescent="0.35">
      <c r="A208" s="50"/>
      <c r="B208" s="67"/>
      <c r="C208" s="33"/>
      <c r="D208" s="33"/>
      <c r="E208" s="33"/>
      <c r="F208" s="33"/>
      <c r="G208" s="33"/>
      <c r="H208" s="33"/>
      <c r="I208" s="33"/>
      <c r="J208" s="19"/>
      <c r="K208" s="7"/>
      <c r="L208" s="135"/>
      <c r="M208" s="136"/>
      <c r="O208" s="470"/>
      <c r="P208" s="467"/>
      <c r="Q208" s="469"/>
      <c r="R208" s="210" t="s">
        <v>88</v>
      </c>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564"/>
      <c r="BD208" s="487"/>
      <c r="BE208" s="497"/>
    </row>
    <row r="209" spans="1:71" s="51" customFormat="1" ht="14.5" hidden="1" customHeight="1" x14ac:dyDescent="0.35">
      <c r="A209" s="50"/>
      <c r="B209" s="67"/>
      <c r="C209" s="33"/>
      <c r="D209" s="33"/>
      <c r="E209" s="33"/>
      <c r="F209" s="33"/>
      <c r="G209" s="33"/>
      <c r="H209" s="33"/>
      <c r="I209" s="33"/>
      <c r="J209" s="19"/>
      <c r="K209" s="7"/>
      <c r="L209" s="135"/>
      <c r="M209" s="136"/>
      <c r="O209" s="220"/>
      <c r="P209" s="358"/>
      <c r="Q209" s="364"/>
      <c r="R209" s="211" t="s">
        <v>89</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564"/>
      <c r="BD209" s="487"/>
      <c r="BE209" s="497"/>
    </row>
    <row r="210" spans="1:71" s="51" customFormat="1" ht="14.5" hidden="1" customHeight="1" x14ac:dyDescent="0.35">
      <c r="A210" s="50"/>
      <c r="B210" s="67"/>
      <c r="C210" s="33"/>
      <c r="D210" s="33"/>
      <c r="E210" s="33"/>
      <c r="F210" s="33"/>
      <c r="G210" s="33"/>
      <c r="H210" s="33"/>
      <c r="I210" s="33"/>
      <c r="J210" s="19"/>
      <c r="K210" s="7"/>
      <c r="L210" s="135"/>
      <c r="M210" s="136"/>
      <c r="O210" s="220"/>
      <c r="P210" s="358"/>
      <c r="Q210" s="364"/>
      <c r="R210" s="211" t="s">
        <v>90</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564"/>
      <c r="BD210" s="487"/>
      <c r="BE210" s="497"/>
    </row>
    <row r="211" spans="1:71" s="51" customFormat="1" ht="43.5" x14ac:dyDescent="0.35">
      <c r="A211" s="50"/>
      <c r="B211" s="67"/>
      <c r="C211" s="33"/>
      <c r="D211" s="33"/>
      <c r="E211" s="33"/>
      <c r="F211" s="33"/>
      <c r="G211" s="33"/>
      <c r="H211" s="33"/>
      <c r="I211" s="33"/>
      <c r="J211" s="19"/>
      <c r="K211" s="7"/>
      <c r="L211" s="135"/>
      <c r="M211" s="136"/>
      <c r="O211" s="220"/>
      <c r="R211" s="210" t="s">
        <v>165</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564"/>
      <c r="BD211" s="487"/>
      <c r="BE211" s="497"/>
    </row>
    <row r="212" spans="1:71" s="51" customFormat="1" ht="39" hidden="1" customHeight="1" x14ac:dyDescent="0.35">
      <c r="A212" s="50"/>
      <c r="B212" s="67"/>
      <c r="C212" s="33"/>
      <c r="D212" s="33"/>
      <c r="E212" s="33"/>
      <c r="F212" s="33"/>
      <c r="G212" s="33"/>
      <c r="H212" s="33"/>
      <c r="I212" s="33"/>
      <c r="J212" s="19"/>
      <c r="K212" s="7"/>
      <c r="L212" s="135"/>
      <c r="M212" s="136"/>
      <c r="O212" s="220"/>
      <c r="R212" s="211" t="s">
        <v>111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564"/>
      <c r="BD212" s="487"/>
      <c r="BE212" s="497"/>
    </row>
    <row r="213" spans="1:71" s="51" customFormat="1" ht="26" hidden="1" customHeight="1" x14ac:dyDescent="0.35">
      <c r="A213" s="50"/>
      <c r="B213" s="67"/>
      <c r="C213" s="33"/>
      <c r="D213" s="33"/>
      <c r="E213" s="33"/>
      <c r="F213" s="33"/>
      <c r="G213" s="33"/>
      <c r="H213" s="33"/>
      <c r="I213" s="33"/>
      <c r="J213" s="19"/>
      <c r="K213" s="7"/>
      <c r="L213" s="135"/>
      <c r="M213" s="136"/>
      <c r="O213" s="220"/>
      <c r="R213" s="211" t="s">
        <v>112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564"/>
      <c r="BD213" s="487"/>
      <c r="BE213" s="497"/>
    </row>
    <row r="214" spans="1:71" s="51" customFormat="1" ht="43.5" x14ac:dyDescent="0.35">
      <c r="A214" s="50"/>
      <c r="B214" s="67"/>
      <c r="C214" s="33"/>
      <c r="D214" s="33"/>
      <c r="E214" s="33"/>
      <c r="F214" s="33"/>
      <c r="G214" s="33"/>
      <c r="H214" s="33"/>
      <c r="I214" s="33"/>
      <c r="J214" s="19"/>
      <c r="K214" s="7"/>
      <c r="L214" s="135"/>
      <c r="M214" s="136"/>
      <c r="O214" s="220"/>
      <c r="R214" s="210" t="s">
        <v>110</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564"/>
      <c r="BD214" s="487"/>
      <c r="BE214" s="497"/>
    </row>
    <row r="215" spans="1:71" s="51" customFormat="1" ht="29" x14ac:dyDescent="0.35">
      <c r="A215" s="50"/>
      <c r="B215" s="67"/>
      <c r="C215" s="33"/>
      <c r="D215" s="33"/>
      <c r="E215" s="33"/>
      <c r="F215" s="33"/>
      <c r="G215" s="33"/>
      <c r="H215" s="33"/>
      <c r="I215" s="33"/>
      <c r="J215" s="19"/>
      <c r="K215" s="7"/>
      <c r="L215" s="135"/>
      <c r="M215" s="136"/>
      <c r="O215" s="220"/>
      <c r="R215" s="210" t="s">
        <v>103</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564"/>
      <c r="BD215" s="487"/>
      <c r="BE215" s="497"/>
    </row>
    <row r="216" spans="1:71" s="51" customFormat="1" ht="29.5" thickBot="1" x14ac:dyDescent="0.4">
      <c r="A216" s="50"/>
      <c r="B216" s="67"/>
      <c r="C216" s="33"/>
      <c r="D216" s="33"/>
      <c r="E216" s="33"/>
      <c r="F216" s="33"/>
      <c r="G216" s="33"/>
      <c r="H216" s="33"/>
      <c r="I216" s="33"/>
      <c r="J216" s="19"/>
      <c r="K216" s="7"/>
      <c r="L216" s="135"/>
      <c r="M216" s="136"/>
      <c r="O216" s="220"/>
      <c r="R216" s="212" t="s">
        <v>104</v>
      </c>
      <c r="S216" s="26">
        <f>IFERROR((S215*$H$119),0)</f>
        <v>0</v>
      </c>
      <c r="T216" s="26">
        <f t="shared" ref="T216:BB216" si="2350">IFERROR((T215*$H$119),0)</f>
        <v>0</v>
      </c>
      <c r="U216" s="26">
        <f t="shared" si="2350"/>
        <v>0</v>
      </c>
      <c r="V216" s="26">
        <f t="shared" si="2350"/>
        <v>0</v>
      </c>
      <c r="W216" s="26">
        <f t="shared" si="2350"/>
        <v>0</v>
      </c>
      <c r="X216" s="26">
        <f t="shared" si="2350"/>
        <v>0</v>
      </c>
      <c r="Y216" s="26">
        <f t="shared" si="2350"/>
        <v>0</v>
      </c>
      <c r="Z216" s="26">
        <f t="shared" si="2350"/>
        <v>0</v>
      </c>
      <c r="AA216" s="26">
        <f t="shared" si="2350"/>
        <v>0</v>
      </c>
      <c r="AB216" s="26">
        <f t="shared" si="2350"/>
        <v>0</v>
      </c>
      <c r="AC216" s="26">
        <f t="shared" si="2350"/>
        <v>0</v>
      </c>
      <c r="AD216" s="26">
        <f t="shared" si="2350"/>
        <v>0</v>
      </c>
      <c r="AE216" s="26">
        <f t="shared" si="2350"/>
        <v>0</v>
      </c>
      <c r="AF216" s="26">
        <f t="shared" si="2350"/>
        <v>0</v>
      </c>
      <c r="AG216" s="26">
        <f t="shared" si="2350"/>
        <v>0</v>
      </c>
      <c r="AH216" s="26">
        <f t="shared" si="2350"/>
        <v>0</v>
      </c>
      <c r="AI216" s="26">
        <f t="shared" si="2350"/>
        <v>0</v>
      </c>
      <c r="AJ216" s="26">
        <f t="shared" si="2350"/>
        <v>0</v>
      </c>
      <c r="AK216" s="26">
        <f t="shared" si="2350"/>
        <v>0</v>
      </c>
      <c r="AL216" s="26">
        <f t="shared" si="2350"/>
        <v>0</v>
      </c>
      <c r="AM216" s="26">
        <f t="shared" si="2350"/>
        <v>0</v>
      </c>
      <c r="AN216" s="26">
        <f t="shared" si="2350"/>
        <v>0</v>
      </c>
      <c r="AO216" s="26">
        <f t="shared" si="2350"/>
        <v>0</v>
      </c>
      <c r="AP216" s="26">
        <f t="shared" si="2350"/>
        <v>0</v>
      </c>
      <c r="AQ216" s="26">
        <f t="shared" si="2350"/>
        <v>0</v>
      </c>
      <c r="AR216" s="26">
        <f t="shared" si="2350"/>
        <v>0</v>
      </c>
      <c r="AS216" s="26">
        <f t="shared" si="2350"/>
        <v>0</v>
      </c>
      <c r="AT216" s="26">
        <f t="shared" si="2350"/>
        <v>0</v>
      </c>
      <c r="AU216" s="26">
        <f t="shared" si="2350"/>
        <v>0</v>
      </c>
      <c r="AV216" s="26">
        <f t="shared" si="2350"/>
        <v>0</v>
      </c>
      <c r="AW216" s="26">
        <f t="shared" si="2350"/>
        <v>0</v>
      </c>
      <c r="AX216" s="26">
        <f t="shared" si="2350"/>
        <v>0</v>
      </c>
      <c r="AY216" s="26">
        <f t="shared" si="2350"/>
        <v>0</v>
      </c>
      <c r="AZ216" s="26">
        <f t="shared" si="2350"/>
        <v>0</v>
      </c>
      <c r="BA216" s="26">
        <f t="shared" si="2350"/>
        <v>0</v>
      </c>
      <c r="BB216" s="26">
        <f t="shared" si="2350"/>
        <v>0</v>
      </c>
      <c r="BC216" s="565"/>
      <c r="BD216" s="488"/>
      <c r="BE216" s="498"/>
      <c r="BH216" s="103">
        <f>SUMIFS($S216:$BB216,$S206:$BB206,"1. SO")</f>
        <v>0</v>
      </c>
      <c r="BI216" s="103">
        <f>SUMIFS($S216:$BB216,$S206:$BB206,"2. SO")</f>
        <v>0</v>
      </c>
      <c r="BJ216" s="103">
        <f>SUMIFS($S216:$BB216,$S206:$BB206,"3. SO")</f>
        <v>0</v>
      </c>
      <c r="BK216" s="103">
        <f>SUMIFS($S216:$BB216,$S206:$BB206,"4. SO")</f>
        <v>0</v>
      </c>
      <c r="BL216" s="103">
        <f>SUMIFS($S216:$BB216,$S206:$BB206,"5. SO")</f>
        <v>0</v>
      </c>
      <c r="BM216" s="103">
        <f>SUMIFS($S216:$BB216,$S206:$BB206,"6. SO")</f>
        <v>0</v>
      </c>
      <c r="BN216" s="103">
        <f>SUMIFS($S216:$BB216,$S206:$BB206,"7. SO")</f>
        <v>0</v>
      </c>
      <c r="BO216" s="103">
        <f>SUMIFS($S216:$BB216,$S206:$BB206,"8. SO")</f>
        <v>0</v>
      </c>
      <c r="BP216" s="103">
        <f>SUMIFS($S216:$BB216,$S206:$BB206,"9. SO")</f>
        <v>0</v>
      </c>
      <c r="BQ216" s="103">
        <f>SUMIFS($S216:$BB216,$S206:$BB206,"10. SO")</f>
        <v>0</v>
      </c>
      <c r="BR216" s="103">
        <f>SUMIFS($S216:$BB216,$S206:$BB206,"11. SO")</f>
        <v>0</v>
      </c>
      <c r="BS216" s="103">
        <f>SUMIFS($S216:$BB216,$S206:$BB206,"12. SO")</f>
        <v>0</v>
      </c>
    </row>
    <row r="217" spans="1:71" s="51" customFormat="1" ht="23" customHeight="1" x14ac:dyDescent="0.35">
      <c r="A217" s="50"/>
      <c r="B217" s="67"/>
      <c r="C217" s="33"/>
      <c r="D217" s="33"/>
      <c r="E217" s="33"/>
      <c r="F217" s="33"/>
      <c r="G217" s="33"/>
      <c r="H217" s="33"/>
      <c r="I217" s="33"/>
      <c r="J217" s="19"/>
      <c r="K217" s="7"/>
      <c r="L217" s="135"/>
      <c r="M217" s="136"/>
      <c r="N217" s="465"/>
      <c r="O217" s="470" t="s">
        <v>10</v>
      </c>
      <c r="P217" s="466"/>
      <c r="Q217" s="468"/>
      <c r="R217" s="210" t="s">
        <v>390</v>
      </c>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c r="BB217" s="117"/>
      <c r="BC217" s="563">
        <f>SUM(S226:BB226)</f>
        <v>0</v>
      </c>
      <c r="BD217" s="486">
        <f>SUM(S227:BB227)</f>
        <v>0</v>
      </c>
      <c r="BE217" s="571"/>
    </row>
    <row r="218" spans="1:71" s="51" customFormat="1" ht="23" customHeight="1" x14ac:dyDescent="0.35">
      <c r="A218" s="50"/>
      <c r="B218" s="67"/>
      <c r="C218" s="33"/>
      <c r="D218" s="33"/>
      <c r="E218" s="33"/>
      <c r="F218" s="33"/>
      <c r="G218" s="33"/>
      <c r="H218" s="33"/>
      <c r="I218" s="33"/>
      <c r="J218" s="19"/>
      <c r="K218" s="7"/>
      <c r="L218" s="135"/>
      <c r="M218" s="136"/>
      <c r="N218" s="465"/>
      <c r="O218" s="470"/>
      <c r="P218" s="467"/>
      <c r="Q218" s="469"/>
      <c r="R218" s="210" t="s">
        <v>77</v>
      </c>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564"/>
      <c r="BD218" s="487"/>
      <c r="BE218" s="497"/>
    </row>
    <row r="219" spans="1:71" s="51" customFormat="1" ht="29" x14ac:dyDescent="0.35">
      <c r="A219" s="50"/>
      <c r="B219" s="67"/>
      <c r="C219" s="33"/>
      <c r="D219" s="33"/>
      <c r="E219" s="33"/>
      <c r="F219" s="33"/>
      <c r="G219" s="33"/>
      <c r="H219" s="33"/>
      <c r="I219" s="33"/>
      <c r="J219" s="19"/>
      <c r="K219" s="7"/>
      <c r="L219" s="135"/>
      <c r="M219" s="136"/>
      <c r="N219" s="465"/>
      <c r="O219" s="470"/>
      <c r="P219" s="467"/>
      <c r="Q219" s="469"/>
      <c r="R219" s="210" t="s">
        <v>88</v>
      </c>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564"/>
      <c r="BD219" s="487"/>
      <c r="BE219" s="497"/>
    </row>
    <row r="220" spans="1:71" s="51" customFormat="1" ht="14.5" hidden="1" customHeight="1" x14ac:dyDescent="0.35">
      <c r="A220" s="50"/>
      <c r="B220" s="67"/>
      <c r="C220" s="33"/>
      <c r="D220" s="33"/>
      <c r="E220" s="33"/>
      <c r="F220" s="33"/>
      <c r="G220" s="33"/>
      <c r="H220" s="33"/>
      <c r="I220" s="33"/>
      <c r="J220" s="19"/>
      <c r="K220" s="7"/>
      <c r="L220" s="135"/>
      <c r="M220" s="136"/>
      <c r="N220" s="465"/>
      <c r="O220" s="220"/>
      <c r="P220" s="358"/>
      <c r="Q220" s="363"/>
      <c r="R220" s="211" t="s">
        <v>89</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564"/>
      <c r="BD220" s="487"/>
      <c r="BE220" s="497"/>
    </row>
    <row r="221" spans="1:71" s="51" customFormat="1" ht="14.5" hidden="1" customHeight="1" x14ac:dyDescent="0.35">
      <c r="A221" s="50"/>
      <c r="B221" s="67"/>
      <c r="C221" s="33"/>
      <c r="D221" s="33"/>
      <c r="E221" s="33"/>
      <c r="F221" s="33"/>
      <c r="G221" s="33"/>
      <c r="H221" s="33"/>
      <c r="I221" s="33"/>
      <c r="J221" s="19"/>
      <c r="K221" s="7"/>
      <c r="L221" s="135"/>
      <c r="M221" s="136"/>
      <c r="N221" s="465"/>
      <c r="O221" s="220"/>
      <c r="P221" s="358"/>
      <c r="Q221" s="363"/>
      <c r="R221" s="211" t="s">
        <v>90</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564"/>
      <c r="BD221" s="487"/>
      <c r="BE221" s="497"/>
    </row>
    <row r="222" spans="1:71" s="51" customFormat="1" ht="43.5" x14ac:dyDescent="0.35">
      <c r="A222" s="50"/>
      <c r="B222" s="67"/>
      <c r="C222" s="33"/>
      <c r="D222" s="33"/>
      <c r="E222" s="33"/>
      <c r="F222" s="33"/>
      <c r="G222" s="33"/>
      <c r="H222" s="33"/>
      <c r="I222" s="33"/>
      <c r="J222" s="19"/>
      <c r="K222" s="7"/>
      <c r="L222" s="135"/>
      <c r="M222" s="136"/>
      <c r="N222" s="465"/>
      <c r="O222" s="220"/>
      <c r="R222" s="210" t="s">
        <v>165</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564"/>
      <c r="BD222" s="487"/>
      <c r="BE222" s="497"/>
    </row>
    <row r="223" spans="1:71" s="51" customFormat="1" ht="39" hidden="1" customHeight="1" x14ac:dyDescent="0.35">
      <c r="A223" s="50"/>
      <c r="B223" s="67"/>
      <c r="C223" s="33"/>
      <c r="D223" s="33"/>
      <c r="E223" s="33"/>
      <c r="F223" s="33"/>
      <c r="G223" s="33"/>
      <c r="H223" s="33"/>
      <c r="I223" s="33"/>
      <c r="J223" s="19"/>
      <c r="K223" s="7"/>
      <c r="L223" s="135"/>
      <c r="M223" s="136"/>
      <c r="N223" s="465"/>
      <c r="O223" s="220"/>
      <c r="R223" s="211" t="s">
        <v>111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564"/>
      <c r="BD223" s="487"/>
      <c r="BE223" s="497"/>
    </row>
    <row r="224" spans="1:71" s="51" customFormat="1" ht="26" hidden="1" customHeight="1" x14ac:dyDescent="0.35">
      <c r="A224" s="50"/>
      <c r="B224" s="67"/>
      <c r="C224" s="33"/>
      <c r="D224" s="33"/>
      <c r="E224" s="33"/>
      <c r="F224" s="33"/>
      <c r="G224" s="33"/>
      <c r="H224" s="33"/>
      <c r="I224" s="33"/>
      <c r="J224" s="19"/>
      <c r="K224" s="7"/>
      <c r="L224" s="135"/>
      <c r="M224" s="136"/>
      <c r="N224" s="465"/>
      <c r="O224" s="220"/>
      <c r="R224" s="211" t="s">
        <v>112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564"/>
      <c r="BD224" s="487"/>
      <c r="BE224" s="497"/>
    </row>
    <row r="225" spans="1:71" s="51" customFormat="1" ht="43.5" x14ac:dyDescent="0.35">
      <c r="A225" s="50"/>
      <c r="B225" s="67"/>
      <c r="C225" s="33"/>
      <c r="D225" s="33"/>
      <c r="E225" s="33"/>
      <c r="F225" s="33"/>
      <c r="G225" s="33"/>
      <c r="H225" s="33"/>
      <c r="I225" s="33"/>
      <c r="J225" s="19"/>
      <c r="K225" s="7"/>
      <c r="L225" s="135"/>
      <c r="M225" s="136"/>
      <c r="N225" s="465"/>
      <c r="O225" s="220"/>
      <c r="R225" s="210" t="s">
        <v>110</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564"/>
      <c r="BD225" s="487"/>
      <c r="BE225" s="497"/>
    </row>
    <row r="226" spans="1:71" s="51" customFormat="1" ht="29" x14ac:dyDescent="0.35">
      <c r="A226" s="50"/>
      <c r="B226" s="67"/>
      <c r="C226" s="33"/>
      <c r="D226" s="33"/>
      <c r="E226" s="33"/>
      <c r="F226" s="33"/>
      <c r="G226" s="33"/>
      <c r="H226" s="33"/>
      <c r="I226" s="33"/>
      <c r="J226" s="19"/>
      <c r="K226" s="7"/>
      <c r="L226" s="135"/>
      <c r="M226" s="136"/>
      <c r="N226" s="465"/>
      <c r="O226" s="220"/>
      <c r="R226" s="210" t="s">
        <v>103</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564"/>
      <c r="BD226" s="487"/>
      <c r="BE226" s="497"/>
    </row>
    <row r="227" spans="1:71" s="51" customFormat="1" ht="29.5" thickBot="1" x14ac:dyDescent="0.4">
      <c r="A227" s="50"/>
      <c r="B227" s="67"/>
      <c r="C227" s="33"/>
      <c r="D227" s="33"/>
      <c r="E227" s="33"/>
      <c r="F227" s="33"/>
      <c r="G227" s="33"/>
      <c r="H227" s="33"/>
      <c r="I227" s="33"/>
      <c r="J227" s="19"/>
      <c r="K227" s="7"/>
      <c r="L227" s="135"/>
      <c r="M227" s="136"/>
      <c r="N227" s="465"/>
      <c r="O227" s="220"/>
      <c r="R227" s="212" t="s">
        <v>104</v>
      </c>
      <c r="S227" s="26">
        <f>IFERROR((S226*$H$119),0)</f>
        <v>0</v>
      </c>
      <c r="T227" s="26">
        <f t="shared" ref="T227:BB227" si="2492">IFERROR((T226*$H$119),0)</f>
        <v>0</v>
      </c>
      <c r="U227" s="26">
        <f t="shared" si="2492"/>
        <v>0</v>
      </c>
      <c r="V227" s="26">
        <f t="shared" si="2492"/>
        <v>0</v>
      </c>
      <c r="W227" s="26">
        <f t="shared" si="2492"/>
        <v>0</v>
      </c>
      <c r="X227" s="26">
        <f t="shared" si="2492"/>
        <v>0</v>
      </c>
      <c r="Y227" s="26">
        <f t="shared" si="2492"/>
        <v>0</v>
      </c>
      <c r="Z227" s="26">
        <f t="shared" si="2492"/>
        <v>0</v>
      </c>
      <c r="AA227" s="26">
        <f t="shared" si="2492"/>
        <v>0</v>
      </c>
      <c r="AB227" s="26">
        <f t="shared" si="2492"/>
        <v>0</v>
      </c>
      <c r="AC227" s="26">
        <f t="shared" si="2492"/>
        <v>0</v>
      </c>
      <c r="AD227" s="26">
        <f t="shared" si="2492"/>
        <v>0</v>
      </c>
      <c r="AE227" s="26">
        <f t="shared" si="2492"/>
        <v>0</v>
      </c>
      <c r="AF227" s="26">
        <f t="shared" si="2492"/>
        <v>0</v>
      </c>
      <c r="AG227" s="26">
        <f t="shared" si="2492"/>
        <v>0</v>
      </c>
      <c r="AH227" s="26">
        <f t="shared" si="2492"/>
        <v>0</v>
      </c>
      <c r="AI227" s="26">
        <f t="shared" si="2492"/>
        <v>0</v>
      </c>
      <c r="AJ227" s="26">
        <f t="shared" si="2492"/>
        <v>0</v>
      </c>
      <c r="AK227" s="26">
        <f t="shared" si="2492"/>
        <v>0</v>
      </c>
      <c r="AL227" s="26">
        <f t="shared" si="2492"/>
        <v>0</v>
      </c>
      <c r="AM227" s="26">
        <f t="shared" si="2492"/>
        <v>0</v>
      </c>
      <c r="AN227" s="26">
        <f t="shared" si="2492"/>
        <v>0</v>
      </c>
      <c r="AO227" s="26">
        <f t="shared" si="2492"/>
        <v>0</v>
      </c>
      <c r="AP227" s="26">
        <f t="shared" si="2492"/>
        <v>0</v>
      </c>
      <c r="AQ227" s="26">
        <f t="shared" si="2492"/>
        <v>0</v>
      </c>
      <c r="AR227" s="26">
        <f t="shared" si="2492"/>
        <v>0</v>
      </c>
      <c r="AS227" s="26">
        <f t="shared" si="2492"/>
        <v>0</v>
      </c>
      <c r="AT227" s="26">
        <f t="shared" si="2492"/>
        <v>0</v>
      </c>
      <c r="AU227" s="26">
        <f t="shared" si="2492"/>
        <v>0</v>
      </c>
      <c r="AV227" s="26">
        <f t="shared" si="2492"/>
        <v>0</v>
      </c>
      <c r="AW227" s="26">
        <f t="shared" si="2492"/>
        <v>0</v>
      </c>
      <c r="AX227" s="26">
        <f t="shared" si="2492"/>
        <v>0</v>
      </c>
      <c r="AY227" s="26">
        <f t="shared" si="2492"/>
        <v>0</v>
      </c>
      <c r="AZ227" s="26">
        <f t="shared" si="2492"/>
        <v>0</v>
      </c>
      <c r="BA227" s="26">
        <f t="shared" si="2492"/>
        <v>0</v>
      </c>
      <c r="BB227" s="26">
        <f t="shared" si="2492"/>
        <v>0</v>
      </c>
      <c r="BC227" s="565"/>
      <c r="BD227" s="488"/>
      <c r="BE227" s="498"/>
      <c r="BH227" s="103">
        <f>SUMIFS($S227:$BB227,$S217:$BB217,"1. SO")</f>
        <v>0</v>
      </c>
      <c r="BI227" s="103">
        <f>SUMIFS($S227:$BB227,$S217:$BB217,"2. SO")</f>
        <v>0</v>
      </c>
      <c r="BJ227" s="103">
        <f>SUMIFS($S227:$BB227,$S217:$BB217,"3. SO")</f>
        <v>0</v>
      </c>
      <c r="BK227" s="103">
        <f>SUMIFS($S227:$BB227,$S217:$BB217,"4. SO")</f>
        <v>0</v>
      </c>
      <c r="BL227" s="103">
        <f>SUMIFS($S227:$BB227,$S217:$BB217,"5. SO")</f>
        <v>0</v>
      </c>
      <c r="BM227" s="103">
        <f>SUMIFS($S227:$BB227,$S217:$BB217,"6. SO")</f>
        <v>0</v>
      </c>
      <c r="BN227" s="103">
        <f>SUMIFS($S227:$BB227,$S217:$BB217,"7. SO")</f>
        <v>0</v>
      </c>
      <c r="BO227" s="103">
        <f>SUMIFS($S227:$BB227,$S217:$BB217,"8. SO")</f>
        <v>0</v>
      </c>
      <c r="BP227" s="103">
        <f>SUMIFS($S227:$BB227,$S217:$BB217,"9. SO")</f>
        <v>0</v>
      </c>
      <c r="BQ227" s="103">
        <f>SUMIFS($S227:$BB227,$S217:$BB217,"10. SO")</f>
        <v>0</v>
      </c>
      <c r="BR227" s="103">
        <f>SUMIFS($S227:$BB227,$S217:$BB217,"11. SO")</f>
        <v>0</v>
      </c>
      <c r="BS227" s="103">
        <f>SUMIFS($S227:$BB227,$S217:$BB217,"12. SO")</f>
        <v>0</v>
      </c>
    </row>
    <row r="228" spans="1:71" s="51" customFormat="1" ht="29.5" customHeight="1" thickBot="1" x14ac:dyDescent="0.4">
      <c r="A228" s="50"/>
      <c r="B228" s="68"/>
      <c r="C228" s="23"/>
      <c r="D228" s="23"/>
      <c r="E228" s="23"/>
      <c r="F228" s="23"/>
      <c r="G228" s="23"/>
      <c r="H228" s="23"/>
      <c r="I228" s="23"/>
      <c r="J228" s="24"/>
      <c r="K228" s="170"/>
      <c r="L228" s="137"/>
      <c r="M228" s="138"/>
      <c r="O228" s="50"/>
      <c r="P228" s="50"/>
      <c r="Q228" s="50"/>
      <c r="R228" s="210" t="s">
        <v>347</v>
      </c>
      <c r="S228" s="353">
        <f>S119+S130+S141+S152+S163+S174+S185+S196+S207+S218</f>
        <v>0</v>
      </c>
      <c r="T228" s="353">
        <f t="shared" ref="T228:BB228" si="2493">T119+T130+T141+T152+T163+T174+T185+T196+T207+T218</f>
        <v>0</v>
      </c>
      <c r="U228" s="353">
        <f t="shared" si="2493"/>
        <v>0</v>
      </c>
      <c r="V228" s="353">
        <f t="shared" si="2493"/>
        <v>0</v>
      </c>
      <c r="W228" s="353">
        <f t="shared" si="2493"/>
        <v>0</v>
      </c>
      <c r="X228" s="353">
        <f t="shared" si="2493"/>
        <v>0</v>
      </c>
      <c r="Y228" s="353">
        <f t="shared" si="2493"/>
        <v>0</v>
      </c>
      <c r="Z228" s="353">
        <f t="shared" si="2493"/>
        <v>0</v>
      </c>
      <c r="AA228" s="353">
        <f t="shared" si="2493"/>
        <v>0</v>
      </c>
      <c r="AB228" s="353">
        <f t="shared" si="2493"/>
        <v>0</v>
      </c>
      <c r="AC228" s="353">
        <f t="shared" si="2493"/>
        <v>0</v>
      </c>
      <c r="AD228" s="353">
        <f t="shared" si="2493"/>
        <v>0</v>
      </c>
      <c r="AE228" s="353">
        <f t="shared" si="2493"/>
        <v>0</v>
      </c>
      <c r="AF228" s="353">
        <f t="shared" si="2493"/>
        <v>0</v>
      </c>
      <c r="AG228" s="353">
        <f t="shared" si="2493"/>
        <v>0</v>
      </c>
      <c r="AH228" s="353">
        <f t="shared" si="2493"/>
        <v>0</v>
      </c>
      <c r="AI228" s="353">
        <f t="shared" si="2493"/>
        <v>0</v>
      </c>
      <c r="AJ228" s="353">
        <f t="shared" si="2493"/>
        <v>0</v>
      </c>
      <c r="AK228" s="353">
        <f t="shared" si="2493"/>
        <v>0</v>
      </c>
      <c r="AL228" s="353">
        <f t="shared" si="2493"/>
        <v>0</v>
      </c>
      <c r="AM228" s="353">
        <f t="shared" si="2493"/>
        <v>0</v>
      </c>
      <c r="AN228" s="353">
        <f t="shared" si="2493"/>
        <v>0</v>
      </c>
      <c r="AO228" s="353">
        <f t="shared" si="2493"/>
        <v>0</v>
      </c>
      <c r="AP228" s="353">
        <f t="shared" si="2493"/>
        <v>0</v>
      </c>
      <c r="AQ228" s="353">
        <f t="shared" si="2493"/>
        <v>0</v>
      </c>
      <c r="AR228" s="353">
        <f t="shared" si="2493"/>
        <v>0</v>
      </c>
      <c r="AS228" s="353">
        <f t="shared" si="2493"/>
        <v>0</v>
      </c>
      <c r="AT228" s="353">
        <f t="shared" si="2493"/>
        <v>0</v>
      </c>
      <c r="AU228" s="353">
        <f t="shared" si="2493"/>
        <v>0</v>
      </c>
      <c r="AV228" s="353">
        <f t="shared" si="2493"/>
        <v>0</v>
      </c>
      <c r="AW228" s="353">
        <f t="shared" si="2493"/>
        <v>0</v>
      </c>
      <c r="AX228" s="353">
        <f t="shared" si="2493"/>
        <v>0</v>
      </c>
      <c r="AY228" s="353">
        <f t="shared" si="2493"/>
        <v>0</v>
      </c>
      <c r="AZ228" s="353">
        <f t="shared" si="2493"/>
        <v>0</v>
      </c>
      <c r="BA228" s="353">
        <f t="shared" si="2493"/>
        <v>0</v>
      </c>
      <c r="BB228" s="353">
        <f t="shared" si="2493"/>
        <v>0</v>
      </c>
      <c r="BC228" s="240">
        <f>BC116+BC129+BC140+BC151+BC162+BC173+BC184+BC195+BC206+BC217</f>
        <v>0</v>
      </c>
      <c r="BD228" s="241">
        <f>BD116+BD129+BD140+BD151+BD162+BD173+BD184+BD195+BD206+BD217</f>
        <v>0</v>
      </c>
      <c r="BE228" s="240">
        <f>BE116+BE129+BE140+BE151+BE162+BE173+BE184+BE195+BE206+BE217</f>
        <v>0</v>
      </c>
      <c r="BH228" s="103">
        <f>BH128+BH139+BH150+BH161+BH172+BH183+BH194+BH205+BH216+BH227</f>
        <v>0</v>
      </c>
      <c r="BI228" s="103">
        <f t="shared" ref="BI228:BS228" si="2494">BI128+BI139+BI150+BI161+BI172+BI183+BI194+BI205+BI216+BI227</f>
        <v>0</v>
      </c>
      <c r="BJ228" s="103">
        <f t="shared" si="2494"/>
        <v>0</v>
      </c>
      <c r="BK228" s="103">
        <f t="shared" si="2494"/>
        <v>0</v>
      </c>
      <c r="BL228" s="103">
        <f t="shared" si="2494"/>
        <v>0</v>
      </c>
      <c r="BM228" s="103">
        <f t="shared" si="2494"/>
        <v>0</v>
      </c>
      <c r="BN228" s="103">
        <f t="shared" si="2494"/>
        <v>0</v>
      </c>
      <c r="BO228" s="103">
        <f t="shared" si="2494"/>
        <v>0</v>
      </c>
      <c r="BP228" s="103">
        <f t="shared" si="2494"/>
        <v>0</v>
      </c>
      <c r="BQ228" s="103">
        <f t="shared" si="2494"/>
        <v>0</v>
      </c>
      <c r="BR228" s="103">
        <f t="shared" si="2494"/>
        <v>0</v>
      </c>
      <c r="BS228" s="103">
        <f t="shared" si="2494"/>
        <v>0</v>
      </c>
    </row>
    <row r="230" spans="1:71" x14ac:dyDescent="0.35">
      <c r="C230" s="50"/>
      <c r="D230" s="50"/>
      <c r="E230" s="50"/>
      <c r="F230" s="50"/>
      <c r="K230" s="50"/>
    </row>
    <row r="231" spans="1:71" x14ac:dyDescent="0.35">
      <c r="C231" s="50"/>
      <c r="D231" s="50"/>
      <c r="E231" s="50"/>
      <c r="F231" s="50"/>
      <c r="K231" s="50"/>
    </row>
    <row r="232" spans="1:71" x14ac:dyDescent="0.35">
      <c r="C232" s="50"/>
      <c r="D232" s="50"/>
      <c r="E232" s="50"/>
      <c r="F232" s="50"/>
      <c r="K232" s="50"/>
      <c r="BH232" s="115" t="s">
        <v>403</v>
      </c>
    </row>
    <row r="233" spans="1:71" x14ac:dyDescent="0.35">
      <c r="C233" s="50"/>
      <c r="D233" s="50"/>
      <c r="E233" s="50"/>
      <c r="F233" s="50"/>
      <c r="K233" s="50"/>
      <c r="BH233" s="103">
        <f t="shared" ref="BH233:BS233" si="2495">BH27+BH39+BH60+BH71+BH111+BH228</f>
        <v>0</v>
      </c>
      <c r="BI233" s="103">
        <f t="shared" si="2495"/>
        <v>0</v>
      </c>
      <c r="BJ233" s="103">
        <f t="shared" si="2495"/>
        <v>0</v>
      </c>
      <c r="BK233" s="103">
        <f t="shared" si="2495"/>
        <v>0</v>
      </c>
      <c r="BL233" s="103">
        <f t="shared" si="2495"/>
        <v>0</v>
      </c>
      <c r="BM233" s="103">
        <f t="shared" si="2495"/>
        <v>0</v>
      </c>
      <c r="BN233" s="103">
        <f t="shared" si="2495"/>
        <v>0</v>
      </c>
      <c r="BO233" s="103">
        <f t="shared" si="2495"/>
        <v>0</v>
      </c>
      <c r="BP233" s="103">
        <f t="shared" si="2495"/>
        <v>0</v>
      </c>
      <c r="BQ233" s="103">
        <f t="shared" si="2495"/>
        <v>0</v>
      </c>
      <c r="BR233" s="103">
        <f t="shared" si="2495"/>
        <v>0</v>
      </c>
      <c r="BS233" s="103">
        <f t="shared" si="2495"/>
        <v>0</v>
      </c>
    </row>
    <row r="234" spans="1:71" x14ac:dyDescent="0.35">
      <c r="C234" s="50"/>
      <c r="D234" s="50"/>
      <c r="E234" s="50"/>
      <c r="F234" s="50"/>
      <c r="K234" s="50"/>
    </row>
    <row r="235" spans="1:71" x14ac:dyDescent="0.35">
      <c r="C235" s="50"/>
      <c r="D235" s="50"/>
      <c r="E235" s="50"/>
      <c r="F235" s="50"/>
      <c r="K235" s="50"/>
    </row>
    <row r="236" spans="1:71" x14ac:dyDescent="0.35">
      <c r="C236" s="50"/>
      <c r="D236" s="50"/>
      <c r="E236" s="50"/>
      <c r="F236" s="50"/>
      <c r="K236" s="50"/>
    </row>
  </sheetData>
  <sheetProtection algorithmName="SHA-512" hashValue="Mt2EqmZA2KDA38J+3i7C++pYNrLd9SV5KPF36AL9c1zGYrv9/rfRo7+RBScJjnYP4aWuEJODRBHldcXpSC5BHg==" saltValue="PQCO4qWGVwQXqlwkVImIUg==" spinCount="100000" sheet="1" objects="1" scenarios="1"/>
  <mergeCells count="211">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 ref="BE195:BE205"/>
    <mergeCell ref="BE100:BE110"/>
    <mergeCell ref="BE116:BE128"/>
    <mergeCell ref="BE129:BE139"/>
    <mergeCell ref="BE140:BE150"/>
    <mergeCell ref="BE151:BE161"/>
    <mergeCell ref="BE162:BE172"/>
    <mergeCell ref="BE173:BE183"/>
    <mergeCell ref="BE184:BE194"/>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Q129:Q131"/>
    <mergeCell ref="BH113:BS113"/>
    <mergeCell ref="Q62:Q66"/>
    <mergeCell ref="BD100:BD110"/>
    <mergeCell ref="BD89:BD99"/>
    <mergeCell ref="BD76:BD88"/>
    <mergeCell ref="P100:P102"/>
    <mergeCell ref="Q100:Q102"/>
    <mergeCell ref="Q78:Q80"/>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Úvod!A1" display="zpět na úvodní stránku"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269A828E-AC0E-425F-9411-899C2E12B3F4}">
          <x14:formula1>
            <xm:f>'Podpůrná data'!$Q$23:$Q$37</xm:f>
          </x14:formula1>
          <xm:sqref>S17:BB17 S118:BB118 S195:BB195 S184:BB184 S206:BB206 S162:BB162 S140:BB140 S173:BB173 S100:BB100 S53:BB53 S89:BB89 S78:BB78 S67:BB67 S35:BB35 S151:BB151 S217:BB217 S46:BB46 S129:BB129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G7" sqref="G7"/>
    </sheetView>
  </sheetViews>
  <sheetFormatPr defaultColWidth="8.81640625" defaultRowHeight="14.5" x14ac:dyDescent="0.35"/>
  <cols>
    <col min="1" max="1" width="3.54296875" style="307" customWidth="1"/>
    <col min="2" max="2" width="40.08984375" style="307" customWidth="1"/>
    <col min="3" max="3" width="107" style="307" customWidth="1"/>
    <col min="4" max="16384" width="8.81640625" style="307"/>
  </cols>
  <sheetData>
    <row r="1" spans="2:3" ht="15" thickBot="1" x14ac:dyDescent="0.4"/>
    <row r="2" spans="2:3" ht="23.5" x14ac:dyDescent="0.55000000000000004">
      <c r="B2" s="579" t="s">
        <v>452</v>
      </c>
      <c r="C2" s="580"/>
    </row>
    <row r="3" spans="2:3" ht="18.5" x14ac:dyDescent="0.45">
      <c r="B3" s="309" t="s">
        <v>450</v>
      </c>
      <c r="C3" s="308" t="s">
        <v>455</v>
      </c>
    </row>
    <row r="4" spans="2:3" x14ac:dyDescent="0.35">
      <c r="B4" s="315"/>
      <c r="C4" s="316"/>
    </row>
    <row r="5" spans="2:3" x14ac:dyDescent="0.35">
      <c r="B5" s="315"/>
      <c r="C5" s="316"/>
    </row>
    <row r="6" spans="2:3" x14ac:dyDescent="0.35">
      <c r="B6" s="315"/>
      <c r="C6" s="316"/>
    </row>
    <row r="7" spans="2:3" x14ac:dyDescent="0.35">
      <c r="B7" s="315"/>
      <c r="C7" s="316"/>
    </row>
    <row r="8" spans="2:3" x14ac:dyDescent="0.35">
      <c r="B8" s="315"/>
      <c r="C8" s="316"/>
    </row>
    <row r="9" spans="2:3" x14ac:dyDescent="0.35">
      <c r="B9" s="315"/>
      <c r="C9" s="316"/>
    </row>
    <row r="10" spans="2:3" x14ac:dyDescent="0.35">
      <c r="B10" s="315"/>
      <c r="C10" s="316"/>
    </row>
    <row r="11" spans="2:3" x14ac:dyDescent="0.35">
      <c r="B11" s="315"/>
      <c r="C11" s="316"/>
    </row>
    <row r="12" spans="2:3" x14ac:dyDescent="0.35">
      <c r="B12" s="315"/>
      <c r="C12" s="316"/>
    </row>
    <row r="13" spans="2:3" x14ac:dyDescent="0.35">
      <c r="B13" s="315"/>
      <c r="C13" s="316"/>
    </row>
    <row r="14" spans="2:3" x14ac:dyDescent="0.35">
      <c r="B14" s="315"/>
      <c r="C14" s="316"/>
    </row>
    <row r="15" spans="2:3" x14ac:dyDescent="0.35">
      <c r="B15" s="315"/>
      <c r="C15" s="316"/>
    </row>
    <row r="16" spans="2:3" x14ac:dyDescent="0.35">
      <c r="B16" s="315"/>
      <c r="C16" s="316"/>
    </row>
    <row r="17" spans="2:3" x14ac:dyDescent="0.35">
      <c r="B17" s="315"/>
      <c r="C17" s="316"/>
    </row>
    <row r="18" spans="2:3" x14ac:dyDescent="0.35">
      <c r="B18" s="315"/>
      <c r="C18" s="316"/>
    </row>
    <row r="19" spans="2:3" x14ac:dyDescent="0.35">
      <c r="B19" s="315"/>
      <c r="C19" s="316"/>
    </row>
    <row r="20" spans="2:3" x14ac:dyDescent="0.35">
      <c r="B20" s="315"/>
      <c r="C20" s="316"/>
    </row>
    <row r="21" spans="2:3" x14ac:dyDescent="0.35">
      <c r="B21" s="315"/>
      <c r="C21" s="316"/>
    </row>
    <row r="22" spans="2:3" x14ac:dyDescent="0.35">
      <c r="B22" s="315"/>
      <c r="C22" s="316"/>
    </row>
    <row r="23" spans="2:3" x14ac:dyDescent="0.35">
      <c r="B23" s="315"/>
      <c r="C23" s="316"/>
    </row>
    <row r="24" spans="2:3" x14ac:dyDescent="0.35">
      <c r="B24" s="315"/>
      <c r="C24" s="316"/>
    </row>
    <row r="25" spans="2:3" x14ac:dyDescent="0.35">
      <c r="B25" s="315"/>
      <c r="C25" s="316"/>
    </row>
    <row r="26" spans="2:3" x14ac:dyDescent="0.35">
      <c r="B26" s="315"/>
      <c r="C26" s="316"/>
    </row>
    <row r="27" spans="2:3" ht="15" thickBot="1" x14ac:dyDescent="0.4">
      <c r="B27" s="317"/>
      <c r="C27" s="318"/>
    </row>
  </sheetData>
  <sheetProtection algorithmName="SHA-512" hashValue="wacvp1MdAUnTpiIeJc9cqBfqqboqVle7XvNcqOp7I1d38T/RibqcAew9EZVnmMECA13a59PJLpPc4eGKdTh1Pw==" saltValue="ZM4Tk4jMXpff7UMWFG2fs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topLeftCell="A2" zoomScale="70" zoomScaleNormal="70" workbookViewId="0">
      <selection activeCell="E17" sqref="E17"/>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25.6328125" customWidth="1"/>
  </cols>
  <sheetData>
    <row r="2" spans="1:16" x14ac:dyDescent="0.35">
      <c r="A2" s="595"/>
      <c r="B2" s="595"/>
      <c r="C2" s="595"/>
      <c r="D2" s="595"/>
      <c r="E2" s="595"/>
      <c r="F2" s="595"/>
      <c r="G2" s="596"/>
      <c r="H2" s="596"/>
      <c r="M2" s="143"/>
    </row>
    <row r="3" spans="1:16" ht="66" customHeight="1" x14ac:dyDescent="0.35">
      <c r="A3" s="144" t="s">
        <v>314</v>
      </c>
      <c r="B3" s="144" t="s">
        <v>325</v>
      </c>
      <c r="C3" s="144" t="s">
        <v>326</v>
      </c>
      <c r="D3" s="144" t="s">
        <v>327</v>
      </c>
      <c r="E3" s="144" t="s">
        <v>328</v>
      </c>
      <c r="F3" s="145" t="s">
        <v>329</v>
      </c>
      <c r="G3" s="189" t="s">
        <v>358</v>
      </c>
      <c r="H3" s="146"/>
      <c r="I3" s="147" t="s">
        <v>330</v>
      </c>
      <c r="J3" s="147" t="s">
        <v>331</v>
      </c>
      <c r="O3" s="581" t="s">
        <v>381</v>
      </c>
      <c r="P3" s="581"/>
    </row>
    <row r="4" spans="1:16" x14ac:dyDescent="0.35">
      <c r="A4" s="585" t="s">
        <v>332</v>
      </c>
      <c r="B4" s="587">
        <v>23101</v>
      </c>
      <c r="C4" s="149" t="s">
        <v>333</v>
      </c>
      <c r="D4" s="150">
        <v>53596.815699999999</v>
      </c>
      <c r="E4" s="151">
        <f t="shared" ref="E4:E9" si="0">D4*1.338</f>
        <v>71712.539406600001</v>
      </c>
      <c r="F4" s="151">
        <f>FLOOR(FLOOR(E4*12/1720,1)*1.15,1)</f>
        <v>575</v>
      </c>
      <c r="G4" s="151">
        <f>FLOOR(E4*12/1720,1)</f>
        <v>500</v>
      </c>
      <c r="I4" s="582">
        <v>9114</v>
      </c>
      <c r="J4" s="582">
        <v>317</v>
      </c>
      <c r="L4" s="227" t="s">
        <v>334</v>
      </c>
      <c r="O4" s="225" t="s">
        <v>362</v>
      </c>
      <c r="P4" s="225" t="s">
        <v>363</v>
      </c>
    </row>
    <row r="5" spans="1:16" x14ac:dyDescent="0.35">
      <c r="A5" s="586"/>
      <c r="B5" s="588"/>
      <c r="C5" s="149" t="s">
        <v>335</v>
      </c>
      <c r="D5" s="150">
        <v>67897.522100000002</v>
      </c>
      <c r="E5" s="151">
        <f t="shared" si="0"/>
        <v>90846.884569800008</v>
      </c>
      <c r="F5" s="151">
        <f>FLOOR(FLOOR(E5*12/1720,1)*1.15,1)</f>
        <v>727</v>
      </c>
      <c r="G5" s="151">
        <f>FLOOR(E5*12/1720,1)</f>
        <v>633</v>
      </c>
      <c r="I5" s="583"/>
      <c r="J5" s="583"/>
      <c r="L5" s="227" t="s">
        <v>336</v>
      </c>
      <c r="O5" s="225" t="s">
        <v>364</v>
      </c>
      <c r="P5" s="225" t="s">
        <v>365</v>
      </c>
    </row>
    <row r="6" spans="1:16" x14ac:dyDescent="0.35">
      <c r="A6" s="144" t="s">
        <v>307</v>
      </c>
      <c r="B6" s="152">
        <v>23101</v>
      </c>
      <c r="C6" s="149" t="s">
        <v>335</v>
      </c>
      <c r="D6" s="150">
        <v>67897.522100000002</v>
      </c>
      <c r="E6" s="151">
        <f t="shared" si="0"/>
        <v>90846.884569800008</v>
      </c>
      <c r="F6" s="151">
        <f>FLOOR(E6*12/1720,1)</f>
        <v>633</v>
      </c>
      <c r="G6" s="190" t="s">
        <v>359</v>
      </c>
      <c r="I6" s="583"/>
      <c r="J6" s="583"/>
      <c r="L6" s="227" t="s">
        <v>441</v>
      </c>
      <c r="O6" s="226" t="s">
        <v>366</v>
      </c>
      <c r="P6" s="225" t="s">
        <v>367</v>
      </c>
    </row>
    <row r="7" spans="1:16" x14ac:dyDescent="0.35">
      <c r="A7" s="585" t="s">
        <v>337</v>
      </c>
      <c r="B7" s="587">
        <v>23101</v>
      </c>
      <c r="C7" s="149" t="s">
        <v>333</v>
      </c>
      <c r="D7" s="150">
        <v>53596.815699999999</v>
      </c>
      <c r="E7" s="151">
        <f t="shared" si="0"/>
        <v>71712.539406600001</v>
      </c>
      <c r="F7" s="589">
        <f>FLOOR(SUM(E7:E9)*12/5160,1)</f>
        <v>532</v>
      </c>
      <c r="G7" s="597" t="s">
        <v>359</v>
      </c>
      <c r="I7" s="583"/>
      <c r="J7" s="583"/>
      <c r="O7" s="225" t="s">
        <v>368</v>
      </c>
      <c r="P7" s="225" t="s">
        <v>369</v>
      </c>
    </row>
    <row r="8" spans="1:16" x14ac:dyDescent="0.35">
      <c r="A8" s="586"/>
      <c r="B8" s="588"/>
      <c r="C8" s="149" t="s">
        <v>335</v>
      </c>
      <c r="D8" s="150">
        <v>67897.522100000002</v>
      </c>
      <c r="E8" s="151">
        <f t="shared" si="0"/>
        <v>90846.884569800008</v>
      </c>
      <c r="F8" s="590"/>
      <c r="G8" s="597"/>
      <c r="I8" s="583"/>
      <c r="J8" s="583"/>
      <c r="L8" s="227" t="s">
        <v>354</v>
      </c>
      <c r="O8" s="225" t="s">
        <v>370</v>
      </c>
      <c r="P8" s="225" t="s">
        <v>371</v>
      </c>
    </row>
    <row r="9" spans="1:16" x14ac:dyDescent="0.35">
      <c r="A9" s="148" t="s">
        <v>338</v>
      </c>
      <c r="B9" s="152">
        <v>31</v>
      </c>
      <c r="C9" s="149" t="s">
        <v>333</v>
      </c>
      <c r="D9" s="150">
        <v>49650.651700000002</v>
      </c>
      <c r="E9" s="151">
        <f t="shared" si="0"/>
        <v>66432.57197460001</v>
      </c>
      <c r="F9" s="591"/>
      <c r="G9" s="597"/>
      <c r="I9" s="584"/>
      <c r="J9" s="584"/>
      <c r="L9" s="227" t="s">
        <v>353</v>
      </c>
      <c r="O9" s="225" t="s">
        <v>372</v>
      </c>
      <c r="P9" s="225" t="s">
        <v>373</v>
      </c>
    </row>
    <row r="10" spans="1:16" ht="29" customHeight="1" x14ac:dyDescent="0.35">
      <c r="A10" s="153" t="s">
        <v>442</v>
      </c>
      <c r="D10" s="253"/>
      <c r="E10" s="143"/>
      <c r="I10" s="592" t="s">
        <v>339</v>
      </c>
      <c r="L10" s="227" t="s">
        <v>355</v>
      </c>
      <c r="M10" s="143"/>
      <c r="O10" s="225" t="s">
        <v>374</v>
      </c>
      <c r="P10" s="225" t="s">
        <v>375</v>
      </c>
    </row>
    <row r="11" spans="1:16" x14ac:dyDescent="0.35">
      <c r="D11" s="305"/>
      <c r="F11" s="154"/>
      <c r="G11" s="154"/>
      <c r="I11" s="593"/>
      <c r="M11" s="143"/>
      <c r="O11" s="225" t="s">
        <v>376</v>
      </c>
      <c r="P11" s="225" t="s">
        <v>377</v>
      </c>
    </row>
    <row r="14" spans="1:16" ht="18.5" x14ac:dyDescent="0.45">
      <c r="A14" s="1" t="s">
        <v>296</v>
      </c>
      <c r="B14" s="2"/>
      <c r="J14" s="3"/>
    </row>
    <row r="15" spans="1:16" ht="5.5" customHeight="1" x14ac:dyDescent="0.35">
      <c r="B15" s="2"/>
      <c r="J15" s="3"/>
    </row>
    <row r="16" spans="1:16" x14ac:dyDescent="0.35">
      <c r="A16" s="84" t="s">
        <v>126</v>
      </c>
      <c r="B16" s="85" t="s">
        <v>127</v>
      </c>
      <c r="C16" s="85" t="s">
        <v>128</v>
      </c>
      <c r="J16" s="3"/>
    </row>
    <row r="17" spans="1:17" x14ac:dyDescent="0.35">
      <c r="A17" s="128" t="s">
        <v>129</v>
      </c>
      <c r="B17" s="128" t="s">
        <v>130</v>
      </c>
      <c r="C17" s="128" t="s">
        <v>131</v>
      </c>
      <c r="I17" s="86" t="s">
        <v>132</v>
      </c>
      <c r="J17" s="87">
        <v>3273</v>
      </c>
    </row>
    <row r="18" spans="1:17" x14ac:dyDescent="0.35">
      <c r="A18" s="128" t="s">
        <v>133</v>
      </c>
      <c r="B18" s="128" t="s">
        <v>134</v>
      </c>
      <c r="C18" s="128" t="s">
        <v>135</v>
      </c>
      <c r="I18" s="86" t="s">
        <v>136</v>
      </c>
      <c r="J18" s="87">
        <v>3818</v>
      </c>
    </row>
    <row r="19" spans="1:17" x14ac:dyDescent="0.35">
      <c r="A19" s="128" t="s">
        <v>137</v>
      </c>
      <c r="B19" s="128" t="s">
        <v>138</v>
      </c>
      <c r="C19" s="128" t="s">
        <v>138</v>
      </c>
      <c r="I19" s="86" t="s">
        <v>139</v>
      </c>
      <c r="J19" s="87">
        <v>4364</v>
      </c>
    </row>
    <row r="22" spans="1:17" ht="43.5" x14ac:dyDescent="0.35">
      <c r="A22" s="88" t="s">
        <v>140</v>
      </c>
      <c r="B22" s="89" t="s">
        <v>141</v>
      </c>
      <c r="C22" s="90" t="s">
        <v>142</v>
      </c>
      <c r="D22" s="91">
        <v>1</v>
      </c>
      <c r="E22" s="91">
        <v>2</v>
      </c>
      <c r="F22" s="91">
        <v>3</v>
      </c>
      <c r="G22" s="91"/>
      <c r="H22" s="91" t="s">
        <v>143</v>
      </c>
      <c r="I22" s="92" t="s">
        <v>140</v>
      </c>
      <c r="J22" s="93" t="s">
        <v>126</v>
      </c>
      <c r="K22" s="71"/>
      <c r="L22" s="71"/>
      <c r="M22" s="71"/>
      <c r="N22" s="71"/>
      <c r="O22" s="71"/>
    </row>
    <row r="23" spans="1:17" x14ac:dyDescent="0.35">
      <c r="A23" s="94" t="s">
        <v>167</v>
      </c>
      <c r="B23" s="95">
        <v>0.65300000000000002</v>
      </c>
      <c r="C23" s="96"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Albánie</v>
      </c>
      <c r="J23" s="97">
        <f>VLOOKUP(H23,$I$17:$J$19,2,FALSE)</f>
        <v>3273</v>
      </c>
      <c r="K23" s="110"/>
      <c r="Q23" t="s">
        <v>389</v>
      </c>
    </row>
    <row r="24" spans="1:17" x14ac:dyDescent="0.35">
      <c r="A24" s="94" t="s">
        <v>168</v>
      </c>
      <c r="B24" s="95">
        <v>0.74</v>
      </c>
      <c r="C24" s="96" t="b">
        <f t="shared" si="1"/>
        <v>1</v>
      </c>
      <c r="D24" t="str">
        <f t="shared" si="2"/>
        <v>1</v>
      </c>
      <c r="E24" t="str">
        <f t="shared" si="3"/>
        <v/>
      </c>
      <c r="F24" t="str">
        <f t="shared" si="4"/>
        <v/>
      </c>
      <c r="H24" t="str">
        <f t="shared" si="5"/>
        <v>1</v>
      </c>
      <c r="I24" t="str">
        <f t="shared" ref="I24:I87" si="6">A24</f>
        <v>Alžírsko</v>
      </c>
      <c r="J24" s="97">
        <f t="shared" ref="J24:J87" si="7">VLOOKUP(H24,$I$17:$J$19,2,FALSE)</f>
        <v>3273</v>
      </c>
      <c r="K24" s="110"/>
      <c r="Q24" t="s">
        <v>391</v>
      </c>
    </row>
    <row r="25" spans="1:17" x14ac:dyDescent="0.35">
      <c r="A25" s="94" t="s">
        <v>38</v>
      </c>
      <c r="B25" s="95">
        <v>1.2809999999999999</v>
      </c>
      <c r="C25" s="96" t="b">
        <f t="shared" si="1"/>
        <v>1</v>
      </c>
      <c r="D25" t="str">
        <f t="shared" si="2"/>
        <v/>
      </c>
      <c r="E25" t="str">
        <f t="shared" si="3"/>
        <v/>
      </c>
      <c r="F25" t="str">
        <f t="shared" si="4"/>
        <v>3</v>
      </c>
      <c r="H25" t="str">
        <f t="shared" si="5"/>
        <v>3</v>
      </c>
      <c r="I25" t="str">
        <f t="shared" si="6"/>
        <v>Angola</v>
      </c>
      <c r="J25" s="97">
        <f t="shared" si="7"/>
        <v>4364</v>
      </c>
      <c r="K25" s="110"/>
      <c r="Q25" t="s">
        <v>392</v>
      </c>
    </row>
    <row r="26" spans="1:17" x14ac:dyDescent="0.35">
      <c r="A26" s="94" t="s">
        <v>169</v>
      </c>
      <c r="B26" s="95">
        <v>0.65600000000000003</v>
      </c>
      <c r="C26" s="96" t="b">
        <f t="shared" si="1"/>
        <v>1</v>
      </c>
      <c r="D26" t="str">
        <f t="shared" si="2"/>
        <v>1</v>
      </c>
      <c r="E26" t="str">
        <f t="shared" si="3"/>
        <v/>
      </c>
      <c r="F26" t="str">
        <f t="shared" si="4"/>
        <v/>
      </c>
      <c r="H26" t="str">
        <f t="shared" si="5"/>
        <v>1</v>
      </c>
      <c r="I26" t="str">
        <f t="shared" si="6"/>
        <v>Argentina</v>
      </c>
      <c r="J26" s="97">
        <f t="shared" si="7"/>
        <v>3273</v>
      </c>
      <c r="K26" s="110"/>
      <c r="Q26" t="s">
        <v>393</v>
      </c>
    </row>
    <row r="27" spans="1:17" x14ac:dyDescent="0.35">
      <c r="A27" s="94" t="s">
        <v>170</v>
      </c>
      <c r="B27" s="95">
        <v>0.754</v>
      </c>
      <c r="C27" s="96" t="b">
        <f t="shared" si="1"/>
        <v>1</v>
      </c>
      <c r="D27" t="str">
        <f t="shared" si="2"/>
        <v>1</v>
      </c>
      <c r="E27" t="str">
        <f t="shared" si="3"/>
        <v/>
      </c>
      <c r="F27" t="str">
        <f t="shared" si="4"/>
        <v/>
      </c>
      <c r="H27" t="str">
        <f t="shared" si="5"/>
        <v>1</v>
      </c>
      <c r="I27" t="str">
        <f t="shared" si="6"/>
        <v>Arménie</v>
      </c>
      <c r="J27" s="97">
        <f t="shared" si="7"/>
        <v>3273</v>
      </c>
      <c r="K27" s="110"/>
      <c r="Q27" t="s">
        <v>394</v>
      </c>
    </row>
    <row r="28" spans="1:17" x14ac:dyDescent="0.35">
      <c r="A28" s="94" t="s">
        <v>171</v>
      </c>
      <c r="B28" s="95">
        <v>1.044</v>
      </c>
      <c r="C28" s="96" t="b">
        <f t="shared" si="1"/>
        <v>1</v>
      </c>
      <c r="D28" t="str">
        <f t="shared" si="2"/>
        <v/>
      </c>
      <c r="E28" t="str">
        <f t="shared" si="3"/>
        <v/>
      </c>
      <c r="F28" t="str">
        <f t="shared" si="4"/>
        <v>3</v>
      </c>
      <c r="H28" t="str">
        <f t="shared" si="5"/>
        <v>3</v>
      </c>
      <c r="I28" t="str">
        <f t="shared" si="6"/>
        <v>Austrálie</v>
      </c>
      <c r="J28" s="97">
        <f t="shared" si="7"/>
        <v>4364</v>
      </c>
      <c r="K28" s="110"/>
      <c r="Q28" t="s">
        <v>395</v>
      </c>
    </row>
    <row r="29" spans="1:17" x14ac:dyDescent="0.35">
      <c r="A29" s="94" t="s">
        <v>172</v>
      </c>
      <c r="B29" s="95">
        <v>0.88300000000000001</v>
      </c>
      <c r="C29" s="96" t="b">
        <f t="shared" si="1"/>
        <v>1</v>
      </c>
      <c r="D29" t="str">
        <f t="shared" si="2"/>
        <v/>
      </c>
      <c r="E29" t="str">
        <f t="shared" si="3"/>
        <v>2</v>
      </c>
      <c r="F29" t="str">
        <f t="shared" si="4"/>
        <v/>
      </c>
      <c r="H29" t="str">
        <f t="shared" si="5"/>
        <v>2</v>
      </c>
      <c r="I29" t="str">
        <f t="shared" si="6"/>
        <v>Ázerbájdžán</v>
      </c>
      <c r="J29" s="97">
        <f t="shared" si="7"/>
        <v>3818</v>
      </c>
      <c r="K29" s="110"/>
      <c r="Q29" t="s">
        <v>396</v>
      </c>
    </row>
    <row r="30" spans="1:17" x14ac:dyDescent="0.35">
      <c r="A30" s="94" t="s">
        <v>173</v>
      </c>
      <c r="B30" s="95">
        <v>0.61099999999999999</v>
      </c>
      <c r="C30" s="96" t="b">
        <f t="shared" si="1"/>
        <v>1</v>
      </c>
      <c r="D30" t="str">
        <f t="shared" si="2"/>
        <v>1</v>
      </c>
      <c r="E30" t="str">
        <f t="shared" si="3"/>
        <v/>
      </c>
      <c r="F30" t="str">
        <f t="shared" si="4"/>
        <v/>
      </c>
      <c r="H30" t="str">
        <f t="shared" si="5"/>
        <v>1</v>
      </c>
      <c r="I30" t="str">
        <f t="shared" si="6"/>
        <v>Bangladéš</v>
      </c>
      <c r="J30" s="97">
        <f t="shared" si="7"/>
        <v>3273</v>
      </c>
      <c r="K30" s="110"/>
      <c r="Q30" t="s">
        <v>397</v>
      </c>
    </row>
    <row r="31" spans="1:17" x14ac:dyDescent="0.35">
      <c r="A31" s="94" t="s">
        <v>39</v>
      </c>
      <c r="B31" s="95">
        <v>1.125</v>
      </c>
      <c r="C31" s="96" t="b">
        <f t="shared" si="1"/>
        <v>1</v>
      </c>
      <c r="D31" t="str">
        <f t="shared" si="2"/>
        <v/>
      </c>
      <c r="E31" t="str">
        <f t="shared" si="3"/>
        <v/>
      </c>
      <c r="F31" t="str">
        <f t="shared" si="4"/>
        <v>3</v>
      </c>
      <c r="H31" t="str">
        <f t="shared" si="5"/>
        <v>3</v>
      </c>
      <c r="I31" t="str">
        <f t="shared" si="6"/>
        <v>Barbados</v>
      </c>
      <c r="J31" s="97">
        <f t="shared" si="7"/>
        <v>4364</v>
      </c>
      <c r="K31" s="110"/>
      <c r="Q31" t="s">
        <v>398</v>
      </c>
    </row>
    <row r="32" spans="1:17" x14ac:dyDescent="0.35">
      <c r="A32" s="94" t="s">
        <v>174</v>
      </c>
      <c r="B32" s="95">
        <v>1</v>
      </c>
      <c r="C32" s="96" t="b">
        <f t="shared" si="1"/>
        <v>1</v>
      </c>
      <c r="D32" t="str">
        <f t="shared" si="2"/>
        <v/>
      </c>
      <c r="E32" t="str">
        <f t="shared" si="3"/>
        <v/>
      </c>
      <c r="F32" t="str">
        <f t="shared" si="4"/>
        <v>3</v>
      </c>
      <c r="H32" t="str">
        <f t="shared" si="5"/>
        <v>3</v>
      </c>
      <c r="I32" t="str">
        <f t="shared" si="6"/>
        <v>Belgie</v>
      </c>
      <c r="J32" s="97">
        <f t="shared" si="7"/>
        <v>4364</v>
      </c>
      <c r="K32" s="110"/>
      <c r="Q32" t="s">
        <v>399</v>
      </c>
    </row>
    <row r="33" spans="1:17" x14ac:dyDescent="0.35">
      <c r="A33" s="94" t="s">
        <v>40</v>
      </c>
      <c r="B33" s="95">
        <v>0.77</v>
      </c>
      <c r="C33" s="96" t="b">
        <f t="shared" si="1"/>
        <v>1</v>
      </c>
      <c r="D33" t="str">
        <f t="shared" si="2"/>
        <v>1</v>
      </c>
      <c r="E33" t="str">
        <f t="shared" si="3"/>
        <v/>
      </c>
      <c r="F33" t="str">
        <f t="shared" si="4"/>
        <v/>
      </c>
      <c r="H33" t="str">
        <f t="shared" si="5"/>
        <v>1</v>
      </c>
      <c r="I33" t="str">
        <f t="shared" si="6"/>
        <v>Belize</v>
      </c>
      <c r="J33" s="97">
        <f t="shared" si="7"/>
        <v>3273</v>
      </c>
      <c r="K33" s="110"/>
      <c r="Q33" t="s">
        <v>400</v>
      </c>
    </row>
    <row r="34" spans="1:17" x14ac:dyDescent="0.35">
      <c r="A34" s="94" t="s">
        <v>175</v>
      </c>
      <c r="B34" s="95">
        <v>0.59499999999999997</v>
      </c>
      <c r="C34" s="96" t="b">
        <f t="shared" si="1"/>
        <v>1</v>
      </c>
      <c r="D34" t="str">
        <f t="shared" si="2"/>
        <v>1</v>
      </c>
      <c r="E34" t="str">
        <f t="shared" si="3"/>
        <v/>
      </c>
      <c r="F34" t="str">
        <f t="shared" si="4"/>
        <v/>
      </c>
      <c r="H34" t="str">
        <f t="shared" si="5"/>
        <v>1</v>
      </c>
      <c r="I34" t="str">
        <f t="shared" si="6"/>
        <v>Bělorusko</v>
      </c>
      <c r="J34" s="97">
        <f t="shared" si="7"/>
        <v>3273</v>
      </c>
      <c r="K34" s="110"/>
      <c r="Q34" t="s">
        <v>401</v>
      </c>
    </row>
    <row r="35" spans="1:17" x14ac:dyDescent="0.35">
      <c r="A35" s="94" t="s">
        <v>41</v>
      </c>
      <c r="B35" s="95">
        <v>0.97</v>
      </c>
      <c r="C35" s="96" t="b">
        <f t="shared" si="1"/>
        <v>1</v>
      </c>
      <c r="D35" t="str">
        <f t="shared" si="2"/>
        <v/>
      </c>
      <c r="E35" t="str">
        <f t="shared" si="3"/>
        <v>2</v>
      </c>
      <c r="F35" t="str">
        <f t="shared" si="4"/>
        <v/>
      </c>
      <c r="H35" t="str">
        <f t="shared" si="5"/>
        <v>2</v>
      </c>
      <c r="I35" t="str">
        <f t="shared" si="6"/>
        <v>Benin</v>
      </c>
      <c r="J35" s="97">
        <f t="shared" si="7"/>
        <v>3818</v>
      </c>
      <c r="K35" s="110"/>
    </row>
    <row r="36" spans="1:17" x14ac:dyDescent="0.35">
      <c r="A36" s="94" t="s">
        <v>176</v>
      </c>
      <c r="B36" s="95">
        <v>1.5149999999999999</v>
      </c>
      <c r="C36" s="96" t="b">
        <f t="shared" si="1"/>
        <v>1</v>
      </c>
      <c r="D36" t="str">
        <f t="shared" si="2"/>
        <v/>
      </c>
      <c r="E36" t="str">
        <f t="shared" si="3"/>
        <v/>
      </c>
      <c r="F36" t="str">
        <f t="shared" si="4"/>
        <v>3</v>
      </c>
      <c r="H36" t="str">
        <f t="shared" si="5"/>
        <v>3</v>
      </c>
      <c r="I36" t="str">
        <f t="shared" si="6"/>
        <v>Bermudy</v>
      </c>
      <c r="J36" s="97">
        <f t="shared" si="7"/>
        <v>4364</v>
      </c>
      <c r="K36" s="110"/>
    </row>
    <row r="37" spans="1:17" x14ac:dyDescent="0.35">
      <c r="A37" s="94" t="s">
        <v>177</v>
      </c>
      <c r="B37" s="95">
        <v>0.67500000000000004</v>
      </c>
      <c r="C37" s="96" t="b">
        <f t="shared" si="1"/>
        <v>1</v>
      </c>
      <c r="D37" t="str">
        <f t="shared" si="2"/>
        <v>1</v>
      </c>
      <c r="E37" t="str">
        <f t="shared" si="3"/>
        <v/>
      </c>
      <c r="F37" t="str">
        <f t="shared" si="4"/>
        <v/>
      </c>
      <c r="H37" t="str">
        <f t="shared" si="5"/>
        <v>1</v>
      </c>
      <c r="I37" t="str">
        <f t="shared" si="6"/>
        <v>Bolívie</v>
      </c>
      <c r="J37" s="97">
        <f t="shared" si="7"/>
        <v>3273</v>
      </c>
      <c r="K37" s="110"/>
    </row>
    <row r="38" spans="1:17" x14ac:dyDescent="0.35">
      <c r="A38" s="94" t="s">
        <v>178</v>
      </c>
      <c r="B38" s="95">
        <v>0.69</v>
      </c>
      <c r="C38" s="96" t="b">
        <f t="shared" si="1"/>
        <v>1</v>
      </c>
      <c r="D38" t="str">
        <f t="shared" si="2"/>
        <v>1</v>
      </c>
      <c r="E38" t="str">
        <f t="shared" si="3"/>
        <v/>
      </c>
      <c r="F38" t="str">
        <f t="shared" si="4"/>
        <v/>
      </c>
      <c r="H38" t="str">
        <f t="shared" si="5"/>
        <v>1</v>
      </c>
      <c r="I38" t="str">
        <f t="shared" si="6"/>
        <v>Bosna a Hercegovina</v>
      </c>
      <c r="J38" s="97">
        <f t="shared" si="7"/>
        <v>3273</v>
      </c>
      <c r="K38" s="110"/>
    </row>
    <row r="39" spans="1:17" x14ac:dyDescent="0.35">
      <c r="A39" s="94" t="s">
        <v>42</v>
      </c>
      <c r="B39" s="95">
        <v>0.51700000000000002</v>
      </c>
      <c r="C39" s="96" t="b">
        <f t="shared" si="1"/>
        <v>1</v>
      </c>
      <c r="D39" t="str">
        <f t="shared" si="2"/>
        <v>1</v>
      </c>
      <c r="E39" t="str">
        <f t="shared" si="3"/>
        <v/>
      </c>
      <c r="F39" t="str">
        <f t="shared" si="4"/>
        <v/>
      </c>
      <c r="H39" t="str">
        <f t="shared" si="5"/>
        <v>1</v>
      </c>
      <c r="I39" t="str">
        <f t="shared" si="6"/>
        <v>Botswana</v>
      </c>
      <c r="J39" s="97">
        <f t="shared" si="7"/>
        <v>3273</v>
      </c>
      <c r="K39" s="110"/>
    </row>
    <row r="40" spans="1:17" x14ac:dyDescent="0.35">
      <c r="A40" s="94" t="s">
        <v>179</v>
      </c>
      <c r="B40" s="95">
        <v>0.97899999999999998</v>
      </c>
      <c r="C40" s="96" t="b">
        <f t="shared" si="1"/>
        <v>1</v>
      </c>
      <c r="D40" t="str">
        <f t="shared" si="2"/>
        <v/>
      </c>
      <c r="E40" t="str">
        <f t="shared" si="3"/>
        <v>2</v>
      </c>
      <c r="F40" t="str">
        <f t="shared" si="4"/>
        <v/>
      </c>
      <c r="H40" t="str">
        <f t="shared" si="5"/>
        <v>2</v>
      </c>
      <c r="I40" t="str">
        <f t="shared" si="6"/>
        <v>Brazílie</v>
      </c>
      <c r="J40" s="97">
        <f t="shared" si="7"/>
        <v>3818</v>
      </c>
      <c r="K40" s="110"/>
    </row>
    <row r="41" spans="1:17" x14ac:dyDescent="0.35">
      <c r="A41" s="94" t="s">
        <v>180</v>
      </c>
      <c r="B41" s="95">
        <v>0.62</v>
      </c>
      <c r="C41" s="96" t="b">
        <f t="shared" si="1"/>
        <v>1</v>
      </c>
      <c r="D41" t="str">
        <f t="shared" si="2"/>
        <v>1</v>
      </c>
      <c r="E41" t="str">
        <f t="shared" si="3"/>
        <v/>
      </c>
      <c r="F41" t="str">
        <f t="shared" si="4"/>
        <v/>
      </c>
      <c r="H41" t="str">
        <f t="shared" si="5"/>
        <v>1</v>
      </c>
      <c r="I41" t="str">
        <f t="shared" si="6"/>
        <v>Bulharsko</v>
      </c>
      <c r="J41" s="97">
        <f t="shared" si="7"/>
        <v>3273</v>
      </c>
      <c r="K41" s="110"/>
    </row>
    <row r="42" spans="1:17" x14ac:dyDescent="0.35">
      <c r="A42" s="94" t="s">
        <v>43</v>
      </c>
      <c r="B42" s="95">
        <v>0.96599999999999997</v>
      </c>
      <c r="C42" s="96" t="b">
        <f t="shared" si="1"/>
        <v>1</v>
      </c>
      <c r="D42" t="str">
        <f t="shared" si="2"/>
        <v/>
      </c>
      <c r="E42" t="str">
        <f t="shared" si="3"/>
        <v>2</v>
      </c>
      <c r="F42" t="str">
        <f t="shared" si="4"/>
        <v/>
      </c>
      <c r="H42" t="str">
        <f t="shared" si="5"/>
        <v>2</v>
      </c>
      <c r="I42" t="str">
        <f t="shared" si="6"/>
        <v>Burkina Faso</v>
      </c>
      <c r="J42" s="97">
        <f t="shared" si="7"/>
        <v>3818</v>
      </c>
      <c r="K42" s="110"/>
    </row>
    <row r="43" spans="1:17" x14ac:dyDescent="0.35">
      <c r="A43" s="94" t="s">
        <v>44</v>
      </c>
      <c r="B43" s="95">
        <v>0.74199999999999999</v>
      </c>
      <c r="C43" s="96" t="b">
        <f t="shared" si="1"/>
        <v>1</v>
      </c>
      <c r="D43" t="str">
        <f t="shared" si="2"/>
        <v>1</v>
      </c>
      <c r="E43" t="str">
        <f t="shared" si="3"/>
        <v/>
      </c>
      <c r="F43" t="str">
        <f t="shared" si="4"/>
        <v/>
      </c>
      <c r="H43" t="str">
        <f t="shared" si="5"/>
        <v>1</v>
      </c>
      <c r="I43" t="str">
        <f t="shared" si="6"/>
        <v>Burundi</v>
      </c>
      <c r="J43" s="97">
        <f t="shared" si="7"/>
        <v>3273</v>
      </c>
      <c r="K43" s="110"/>
    </row>
    <row r="44" spans="1:17" x14ac:dyDescent="0.35">
      <c r="A44" s="94" t="s">
        <v>181</v>
      </c>
      <c r="B44" s="95">
        <v>1.1779999999999999</v>
      </c>
      <c r="C44" s="96" t="b">
        <f t="shared" si="1"/>
        <v>1</v>
      </c>
      <c r="D44" t="str">
        <f t="shared" si="2"/>
        <v/>
      </c>
      <c r="E44" t="str">
        <f t="shared" si="3"/>
        <v/>
      </c>
      <c r="F44" t="str">
        <f t="shared" si="4"/>
        <v>3</v>
      </c>
      <c r="H44" t="str">
        <f t="shared" si="5"/>
        <v>3</v>
      </c>
      <c r="I44" t="str">
        <f t="shared" si="6"/>
        <v>Čad</v>
      </c>
      <c r="J44" s="97">
        <f t="shared" si="7"/>
        <v>4364</v>
      </c>
      <c r="K44" s="110"/>
    </row>
    <row r="45" spans="1:17" x14ac:dyDescent="0.35">
      <c r="A45" s="94" t="s">
        <v>182</v>
      </c>
      <c r="B45" s="95">
        <v>0.64800000000000002</v>
      </c>
      <c r="C45" s="96" t="b">
        <f t="shared" si="1"/>
        <v>1</v>
      </c>
      <c r="D45" t="str">
        <f t="shared" si="2"/>
        <v>1</v>
      </c>
      <c r="E45" t="str">
        <f t="shared" si="3"/>
        <v/>
      </c>
      <c r="F45" t="str">
        <f t="shared" si="4"/>
        <v/>
      </c>
      <c r="H45" t="str">
        <f t="shared" si="5"/>
        <v>1</v>
      </c>
      <c r="I45" t="str">
        <f t="shared" si="6"/>
        <v>Černá Hora</v>
      </c>
      <c r="J45" s="97">
        <f t="shared" si="7"/>
        <v>3273</v>
      </c>
      <c r="K45" s="110"/>
    </row>
    <row r="46" spans="1:17" x14ac:dyDescent="0.35">
      <c r="A46" s="94" t="s">
        <v>183</v>
      </c>
      <c r="B46" s="95">
        <v>0.81799999999999995</v>
      </c>
      <c r="C46" s="96" t="b">
        <f t="shared" si="1"/>
        <v>1</v>
      </c>
      <c r="D46" t="str">
        <f t="shared" si="2"/>
        <v/>
      </c>
      <c r="E46" t="str">
        <f t="shared" si="3"/>
        <v>2</v>
      </c>
      <c r="F46" t="str">
        <f t="shared" si="4"/>
        <v/>
      </c>
      <c r="H46" t="str">
        <f t="shared" si="5"/>
        <v>2</v>
      </c>
      <c r="I46" t="str">
        <f t="shared" si="6"/>
        <v>Česká republika</v>
      </c>
      <c r="J46" s="97">
        <f t="shared" si="7"/>
        <v>3818</v>
      </c>
      <c r="K46" s="110"/>
    </row>
    <row r="47" spans="1:17" x14ac:dyDescent="0.35">
      <c r="A47" s="94" t="s">
        <v>184</v>
      </c>
      <c r="B47" s="95">
        <v>0.91700000000000004</v>
      </c>
      <c r="C47" s="96" t="b">
        <f t="shared" si="1"/>
        <v>1</v>
      </c>
      <c r="D47" t="str">
        <f t="shared" si="2"/>
        <v/>
      </c>
      <c r="E47" t="str">
        <f t="shared" si="3"/>
        <v>2</v>
      </c>
      <c r="F47" t="str">
        <f t="shared" si="4"/>
        <v/>
      </c>
      <c r="H47" t="str">
        <f t="shared" si="5"/>
        <v>2</v>
      </c>
      <c r="I47" t="str">
        <f t="shared" si="6"/>
        <v>Čína</v>
      </c>
      <c r="J47" s="97">
        <f t="shared" si="7"/>
        <v>3818</v>
      </c>
      <c r="K47" s="110"/>
    </row>
    <row r="48" spans="1:17" x14ac:dyDescent="0.35">
      <c r="A48" s="94" t="s">
        <v>185</v>
      </c>
      <c r="B48" s="95">
        <v>1.35</v>
      </c>
      <c r="C48" s="96" t="b">
        <f t="shared" si="1"/>
        <v>1</v>
      </c>
      <c r="D48" t="str">
        <f t="shared" si="2"/>
        <v/>
      </c>
      <c r="E48" t="str">
        <f t="shared" si="3"/>
        <v/>
      </c>
      <c r="F48" t="str">
        <f t="shared" si="4"/>
        <v>3</v>
      </c>
      <c r="H48" t="str">
        <f t="shared" si="5"/>
        <v>3</v>
      </c>
      <c r="I48" t="str">
        <f t="shared" si="6"/>
        <v>Dánsko</v>
      </c>
      <c r="J48" s="97">
        <f t="shared" si="7"/>
        <v>4364</v>
      </c>
      <c r="K48" s="110"/>
    </row>
    <row r="49" spans="1:11" x14ac:dyDescent="0.35">
      <c r="A49" s="94" t="s">
        <v>186</v>
      </c>
      <c r="B49" s="95">
        <v>1.3740000000000001</v>
      </c>
      <c r="C49" s="96" t="b">
        <f t="shared" si="1"/>
        <v>1</v>
      </c>
      <c r="D49" t="str">
        <f t="shared" si="2"/>
        <v/>
      </c>
      <c r="E49" t="str">
        <f t="shared" si="3"/>
        <v/>
      </c>
      <c r="F49" t="str">
        <f t="shared" si="4"/>
        <v>3</v>
      </c>
      <c r="H49" t="str">
        <f t="shared" si="5"/>
        <v>3</v>
      </c>
      <c r="I49" t="str">
        <f t="shared" si="6"/>
        <v>Demokratická republika Kongo</v>
      </c>
      <c r="J49" s="97">
        <f t="shared" si="7"/>
        <v>4364</v>
      </c>
      <c r="K49" s="110"/>
    </row>
    <row r="50" spans="1:11" x14ac:dyDescent="0.35">
      <c r="A50" s="94" t="s">
        <v>187</v>
      </c>
      <c r="B50" s="95">
        <v>0.629</v>
      </c>
      <c r="C50" s="96" t="b">
        <f t="shared" si="1"/>
        <v>1</v>
      </c>
      <c r="D50" t="str">
        <f t="shared" si="2"/>
        <v>1</v>
      </c>
      <c r="E50" t="str">
        <f t="shared" si="3"/>
        <v/>
      </c>
      <c r="F50" t="str">
        <f t="shared" si="4"/>
        <v/>
      </c>
      <c r="H50" t="str">
        <f t="shared" si="5"/>
        <v>1</v>
      </c>
      <c r="I50" t="str">
        <f t="shared" si="6"/>
        <v>Dominikánská republika</v>
      </c>
      <c r="J50" s="97">
        <f t="shared" si="7"/>
        <v>3273</v>
      </c>
      <c r="K50" s="110"/>
    </row>
    <row r="51" spans="1:11" x14ac:dyDescent="0.35">
      <c r="A51" s="94" t="s">
        <v>188</v>
      </c>
      <c r="B51" s="95">
        <v>0.86499999999999999</v>
      </c>
      <c r="C51" s="96" t="b">
        <f t="shared" si="1"/>
        <v>1</v>
      </c>
      <c r="D51" t="str">
        <f t="shared" si="2"/>
        <v/>
      </c>
      <c r="E51" t="str">
        <f t="shared" si="3"/>
        <v>2</v>
      </c>
      <c r="F51" t="str">
        <f t="shared" si="4"/>
        <v/>
      </c>
      <c r="H51" t="str">
        <f t="shared" si="5"/>
        <v>2</v>
      </c>
      <c r="I51" t="str">
        <f t="shared" si="6"/>
        <v>Džibutsko</v>
      </c>
      <c r="J51" s="97">
        <f t="shared" si="7"/>
        <v>3818</v>
      </c>
      <c r="K51" s="110"/>
    </row>
    <row r="52" spans="1:11" x14ac:dyDescent="0.35">
      <c r="A52" s="94" t="s">
        <v>45</v>
      </c>
      <c r="B52" s="95">
        <v>0.57899999999999996</v>
      </c>
      <c r="C52" s="96" t="b">
        <f t="shared" si="1"/>
        <v>1</v>
      </c>
      <c r="D52" t="str">
        <f t="shared" si="2"/>
        <v>1</v>
      </c>
      <c r="E52" t="str">
        <f t="shared" si="3"/>
        <v/>
      </c>
      <c r="F52" t="str">
        <f t="shared" si="4"/>
        <v/>
      </c>
      <c r="H52" t="str">
        <f t="shared" si="5"/>
        <v>1</v>
      </c>
      <c r="I52" t="str">
        <f t="shared" si="6"/>
        <v>Egypt</v>
      </c>
      <c r="J52" s="97">
        <f t="shared" si="7"/>
        <v>3273</v>
      </c>
      <c r="K52" s="110"/>
    </row>
    <row r="53" spans="1:11" x14ac:dyDescent="0.35">
      <c r="A53" s="94" t="s">
        <v>189</v>
      </c>
      <c r="B53" s="95">
        <v>0.755</v>
      </c>
      <c r="C53" s="96" t="b">
        <f t="shared" si="1"/>
        <v>1</v>
      </c>
      <c r="D53" t="str">
        <f t="shared" si="2"/>
        <v>1</v>
      </c>
      <c r="E53" t="str">
        <f t="shared" si="3"/>
        <v/>
      </c>
      <c r="F53" t="str">
        <f t="shared" si="4"/>
        <v/>
      </c>
      <c r="H53" t="str">
        <f t="shared" si="5"/>
        <v>1</v>
      </c>
      <c r="I53" t="str">
        <f t="shared" si="6"/>
        <v>Ekvádor</v>
      </c>
      <c r="J53" s="97">
        <f t="shared" si="7"/>
        <v>3273</v>
      </c>
      <c r="K53" s="110"/>
    </row>
    <row r="54" spans="1:11" x14ac:dyDescent="0.35">
      <c r="A54" s="94" t="s">
        <v>46</v>
      </c>
      <c r="B54" s="95">
        <v>0.98899999999999999</v>
      </c>
      <c r="C54" s="96" t="b">
        <f t="shared" si="1"/>
        <v>1</v>
      </c>
      <c r="D54" t="str">
        <f t="shared" si="2"/>
        <v/>
      </c>
      <c r="E54" t="str">
        <f t="shared" si="3"/>
        <v>2</v>
      </c>
      <c r="F54" t="str">
        <f t="shared" si="4"/>
        <v/>
      </c>
      <c r="H54" t="str">
        <f t="shared" si="5"/>
        <v>2</v>
      </c>
      <c r="I54" t="str">
        <f t="shared" si="6"/>
        <v>Eritrea</v>
      </c>
      <c r="J54" s="97">
        <f t="shared" si="7"/>
        <v>3818</v>
      </c>
      <c r="K54" s="110"/>
    </row>
    <row r="55" spans="1:11" x14ac:dyDescent="0.35">
      <c r="A55" s="94" t="s">
        <v>190</v>
      </c>
      <c r="B55" s="95">
        <v>0.79400000000000004</v>
      </c>
      <c r="C55" s="96" t="b">
        <f t="shared" si="1"/>
        <v>1</v>
      </c>
      <c r="D55" t="str">
        <f t="shared" si="2"/>
        <v>1</v>
      </c>
      <c r="E55" t="str">
        <f t="shared" si="3"/>
        <v/>
      </c>
      <c r="F55" t="str">
        <f t="shared" si="4"/>
        <v/>
      </c>
      <c r="H55" t="str">
        <f t="shared" si="5"/>
        <v>1</v>
      </c>
      <c r="I55" t="str">
        <f t="shared" si="6"/>
        <v>Estonsko</v>
      </c>
      <c r="J55" s="97">
        <f t="shared" si="7"/>
        <v>3273</v>
      </c>
      <c r="K55" s="110"/>
    </row>
    <row r="56" spans="1:11" x14ac:dyDescent="0.35">
      <c r="A56" s="94" t="s">
        <v>191</v>
      </c>
      <c r="B56" s="95">
        <v>0.85099999999999998</v>
      </c>
      <c r="C56" s="96" t="b">
        <f t="shared" si="1"/>
        <v>1</v>
      </c>
      <c r="D56" t="str">
        <f t="shared" si="2"/>
        <v/>
      </c>
      <c r="E56" t="str">
        <f t="shared" si="3"/>
        <v>2</v>
      </c>
      <c r="F56" t="str">
        <f t="shared" si="4"/>
        <v/>
      </c>
      <c r="H56" t="str">
        <f t="shared" si="5"/>
        <v>2</v>
      </c>
      <c r="I56" t="str">
        <f t="shared" si="6"/>
        <v>Etiopie</v>
      </c>
      <c r="J56" s="97">
        <f t="shared" si="7"/>
        <v>3818</v>
      </c>
      <c r="K56" s="110"/>
    </row>
    <row r="57" spans="1:11" x14ac:dyDescent="0.35">
      <c r="A57" s="94" t="s">
        <v>192</v>
      </c>
      <c r="B57" s="95">
        <v>1.35</v>
      </c>
      <c r="C57" s="96" t="b">
        <f t="shared" si="1"/>
        <v>1</v>
      </c>
      <c r="D57" t="str">
        <f t="shared" si="2"/>
        <v/>
      </c>
      <c r="E57" t="str">
        <f t="shared" si="3"/>
        <v/>
      </c>
      <c r="F57" t="str">
        <f t="shared" si="4"/>
        <v>3</v>
      </c>
      <c r="H57" t="str">
        <f t="shared" si="5"/>
        <v>3</v>
      </c>
      <c r="I57" t="str">
        <f t="shared" si="6"/>
        <v>Faerské ostrovy</v>
      </c>
      <c r="J57" s="97">
        <f t="shared" si="7"/>
        <v>4364</v>
      </c>
      <c r="K57" s="110"/>
    </row>
    <row r="58" spans="1:11" x14ac:dyDescent="0.35">
      <c r="A58" s="94" t="s">
        <v>193</v>
      </c>
      <c r="B58" s="95">
        <v>0.68100000000000005</v>
      </c>
      <c r="C58" s="96" t="b">
        <f t="shared" si="1"/>
        <v>1</v>
      </c>
      <c r="D58" t="str">
        <f t="shared" si="2"/>
        <v>1</v>
      </c>
      <c r="E58" t="str">
        <f t="shared" si="3"/>
        <v/>
      </c>
      <c r="F58" t="str">
        <f t="shared" si="4"/>
        <v/>
      </c>
      <c r="H58" t="str">
        <f t="shared" si="5"/>
        <v>1</v>
      </c>
      <c r="I58" t="str">
        <f t="shared" si="6"/>
        <v>Fidži</v>
      </c>
      <c r="J58" s="97">
        <f t="shared" si="7"/>
        <v>3273</v>
      </c>
      <c r="K58" s="110"/>
    </row>
    <row r="59" spans="1:11" x14ac:dyDescent="0.35">
      <c r="A59" s="94" t="s">
        <v>194</v>
      </c>
      <c r="B59" s="95">
        <v>0.73399999999999999</v>
      </c>
      <c r="C59" s="96" t="b">
        <f t="shared" si="1"/>
        <v>1</v>
      </c>
      <c r="D59" t="str">
        <f t="shared" si="2"/>
        <v>1</v>
      </c>
      <c r="E59" t="str">
        <f t="shared" si="3"/>
        <v/>
      </c>
      <c r="F59" t="str">
        <f t="shared" si="4"/>
        <v/>
      </c>
      <c r="H59" t="str">
        <f t="shared" si="5"/>
        <v>1</v>
      </c>
      <c r="I59" t="str">
        <f t="shared" si="6"/>
        <v>Filipíny</v>
      </c>
      <c r="J59" s="97">
        <f t="shared" si="7"/>
        <v>3273</v>
      </c>
      <c r="K59" s="110"/>
    </row>
    <row r="60" spans="1:11" x14ac:dyDescent="0.35">
      <c r="A60" s="94" t="s">
        <v>195</v>
      </c>
      <c r="B60" s="95">
        <v>1.208</v>
      </c>
      <c r="C60" s="96" t="b">
        <f t="shared" si="1"/>
        <v>1</v>
      </c>
      <c r="D60" t="str">
        <f t="shared" si="2"/>
        <v/>
      </c>
      <c r="E60" t="str">
        <f t="shared" si="3"/>
        <v/>
      </c>
      <c r="F60" t="str">
        <f t="shared" si="4"/>
        <v>3</v>
      </c>
      <c r="H60" t="str">
        <f t="shared" si="5"/>
        <v>3</v>
      </c>
      <c r="I60" t="str">
        <f t="shared" si="6"/>
        <v>Finsko</v>
      </c>
      <c r="J60" s="97">
        <f t="shared" si="7"/>
        <v>4364</v>
      </c>
      <c r="K60" s="110"/>
    </row>
    <row r="61" spans="1:11" x14ac:dyDescent="0.35">
      <c r="A61" s="94" t="s">
        <v>196</v>
      </c>
      <c r="B61" s="95">
        <v>1.157</v>
      </c>
      <c r="C61" s="96" t="b">
        <f t="shared" si="1"/>
        <v>1</v>
      </c>
      <c r="D61" t="str">
        <f t="shared" si="2"/>
        <v/>
      </c>
      <c r="E61" t="str">
        <f t="shared" si="3"/>
        <v/>
      </c>
      <c r="F61" t="str">
        <f t="shared" si="4"/>
        <v>3</v>
      </c>
      <c r="H61" t="str">
        <f t="shared" si="5"/>
        <v>3</v>
      </c>
      <c r="I61" t="str">
        <f t="shared" si="6"/>
        <v>Francie</v>
      </c>
      <c r="J61" s="97">
        <f t="shared" si="7"/>
        <v>4364</v>
      </c>
      <c r="K61" s="110"/>
    </row>
    <row r="62" spans="1:11" x14ac:dyDescent="0.35">
      <c r="A62" s="94" t="s">
        <v>47</v>
      </c>
      <c r="B62" s="95">
        <v>1.0780000000000001</v>
      </c>
      <c r="C62" s="96" t="b">
        <f t="shared" si="1"/>
        <v>1</v>
      </c>
      <c r="D62" t="str">
        <f t="shared" si="2"/>
        <v/>
      </c>
      <c r="E62" t="str">
        <f t="shared" si="3"/>
        <v/>
      </c>
      <c r="F62" t="str">
        <f t="shared" si="4"/>
        <v>3</v>
      </c>
      <c r="H62" t="str">
        <f t="shared" si="5"/>
        <v>3</v>
      </c>
      <c r="I62" t="str">
        <f t="shared" si="6"/>
        <v>Gabon</v>
      </c>
      <c r="J62" s="97">
        <f t="shared" si="7"/>
        <v>4364</v>
      </c>
      <c r="K62" s="110"/>
    </row>
    <row r="63" spans="1:11" x14ac:dyDescent="0.35">
      <c r="A63" s="94" t="s">
        <v>197</v>
      </c>
      <c r="B63" s="95">
        <v>0.69</v>
      </c>
      <c r="C63" s="96" t="b">
        <f t="shared" si="1"/>
        <v>1</v>
      </c>
      <c r="D63" t="str">
        <f t="shared" si="2"/>
        <v>1</v>
      </c>
      <c r="E63" t="str">
        <f t="shared" si="3"/>
        <v/>
      </c>
      <c r="F63" t="str">
        <f t="shared" si="4"/>
        <v/>
      </c>
      <c r="H63" t="str">
        <f t="shared" si="5"/>
        <v>1</v>
      </c>
      <c r="I63" t="str">
        <f t="shared" si="6"/>
        <v>Gambie</v>
      </c>
      <c r="J63" s="97">
        <f t="shared" si="7"/>
        <v>3273</v>
      </c>
      <c r="K63" s="110"/>
    </row>
    <row r="64" spans="1:11" x14ac:dyDescent="0.35">
      <c r="A64" s="94" t="s">
        <v>48</v>
      </c>
      <c r="B64" s="95">
        <v>0.64100000000000001</v>
      </c>
      <c r="C64" s="96" t="b">
        <f t="shared" si="1"/>
        <v>1</v>
      </c>
      <c r="D64" t="str">
        <f t="shared" si="2"/>
        <v>1</v>
      </c>
      <c r="E64" t="str">
        <f t="shared" si="3"/>
        <v/>
      </c>
      <c r="F64" t="str">
        <f t="shared" si="4"/>
        <v/>
      </c>
      <c r="H64" t="str">
        <f t="shared" si="5"/>
        <v>1</v>
      </c>
      <c r="I64" t="str">
        <f t="shared" si="6"/>
        <v>Ghana</v>
      </c>
      <c r="J64" s="97">
        <f t="shared" si="7"/>
        <v>3273</v>
      </c>
      <c r="K64" s="110"/>
    </row>
    <row r="65" spans="1:11" x14ac:dyDescent="0.35">
      <c r="A65" s="94" t="s">
        <v>198</v>
      </c>
      <c r="B65" s="95">
        <v>0.753</v>
      </c>
      <c r="C65" s="96" t="b">
        <f t="shared" si="1"/>
        <v>1</v>
      </c>
      <c r="D65" t="str">
        <f t="shared" si="2"/>
        <v>1</v>
      </c>
      <c r="E65" t="str">
        <f t="shared" si="3"/>
        <v/>
      </c>
      <c r="F65" t="str">
        <f t="shared" si="4"/>
        <v/>
      </c>
      <c r="H65" t="str">
        <f t="shared" si="5"/>
        <v>1</v>
      </c>
      <c r="I65" t="str">
        <f t="shared" si="6"/>
        <v>Gruzie</v>
      </c>
      <c r="J65" s="97">
        <f t="shared" si="7"/>
        <v>3273</v>
      </c>
      <c r="K65" s="110"/>
    </row>
    <row r="66" spans="1:11" x14ac:dyDescent="0.35">
      <c r="A66" s="94" t="s">
        <v>49</v>
      </c>
      <c r="B66" s="95">
        <v>0.82899999999999996</v>
      </c>
      <c r="C66" s="96" t="b">
        <f t="shared" si="1"/>
        <v>1</v>
      </c>
      <c r="D66" t="str">
        <f t="shared" si="2"/>
        <v/>
      </c>
      <c r="E66" t="str">
        <f t="shared" si="3"/>
        <v>2</v>
      </c>
      <c r="F66" t="str">
        <f t="shared" si="4"/>
        <v/>
      </c>
      <c r="H66" t="str">
        <f t="shared" si="5"/>
        <v>2</v>
      </c>
      <c r="I66" t="str">
        <f t="shared" si="6"/>
        <v>Guatemala</v>
      </c>
      <c r="J66" s="97">
        <f t="shared" si="7"/>
        <v>3818</v>
      </c>
      <c r="K66" s="110"/>
    </row>
    <row r="67" spans="1:11" x14ac:dyDescent="0.35">
      <c r="A67" s="94" t="s">
        <v>50</v>
      </c>
      <c r="B67" s="95">
        <v>0.73699999999999999</v>
      </c>
      <c r="C67" s="96" t="b">
        <f t="shared" si="1"/>
        <v>1</v>
      </c>
      <c r="D67" t="str">
        <f t="shared" si="2"/>
        <v>1</v>
      </c>
      <c r="E67" t="str">
        <f t="shared" si="3"/>
        <v/>
      </c>
      <c r="F67" t="str">
        <f t="shared" si="4"/>
        <v/>
      </c>
      <c r="H67" t="str">
        <f t="shared" si="5"/>
        <v>1</v>
      </c>
      <c r="I67" t="str">
        <f t="shared" si="6"/>
        <v>Guinea</v>
      </c>
      <c r="J67" s="97">
        <f t="shared" si="7"/>
        <v>3273</v>
      </c>
      <c r="K67" s="110"/>
    </row>
    <row r="68" spans="1:11" x14ac:dyDescent="0.35">
      <c r="A68" s="94" t="s">
        <v>51</v>
      </c>
      <c r="B68" s="95">
        <v>0.96599999999999997</v>
      </c>
      <c r="C68" s="96" t="b">
        <f t="shared" si="1"/>
        <v>1</v>
      </c>
      <c r="D68" t="str">
        <f t="shared" si="2"/>
        <v/>
      </c>
      <c r="E68" t="str">
        <f t="shared" si="3"/>
        <v>2</v>
      </c>
      <c r="F68" t="str">
        <f t="shared" si="4"/>
        <v/>
      </c>
      <c r="H68" t="str">
        <f t="shared" si="5"/>
        <v>2</v>
      </c>
      <c r="I68" t="str">
        <f t="shared" si="6"/>
        <v>Guinea-Bissau</v>
      </c>
      <c r="J68" s="97">
        <f t="shared" si="7"/>
        <v>3818</v>
      </c>
      <c r="K68" s="110"/>
    </row>
    <row r="69" spans="1:11" x14ac:dyDescent="0.35">
      <c r="A69" s="94" t="s">
        <v>52</v>
      </c>
      <c r="B69" s="95">
        <v>0.622</v>
      </c>
      <c r="C69" s="96" t="b">
        <f t="shared" si="1"/>
        <v>1</v>
      </c>
      <c r="D69" t="str">
        <f t="shared" si="2"/>
        <v>1</v>
      </c>
      <c r="E69" t="str">
        <f t="shared" si="3"/>
        <v/>
      </c>
      <c r="F69" t="str">
        <f t="shared" si="4"/>
        <v/>
      </c>
      <c r="H69" t="str">
        <f t="shared" si="5"/>
        <v>1</v>
      </c>
      <c r="I69" t="str">
        <f t="shared" si="6"/>
        <v>Guyana</v>
      </c>
      <c r="J69" s="97">
        <f t="shared" si="7"/>
        <v>3273</v>
      </c>
      <c r="K69" s="110"/>
    </row>
    <row r="70" spans="1:11" x14ac:dyDescent="0.35">
      <c r="A70" s="94" t="s">
        <v>53</v>
      </c>
      <c r="B70" s="95">
        <v>0.94599999999999995</v>
      </c>
      <c r="C70" s="96" t="b">
        <f t="shared" si="1"/>
        <v>1</v>
      </c>
      <c r="D70" t="str">
        <f t="shared" si="2"/>
        <v/>
      </c>
      <c r="E70" t="str">
        <f t="shared" si="3"/>
        <v>2</v>
      </c>
      <c r="F70" t="str">
        <f t="shared" si="4"/>
        <v/>
      </c>
      <c r="H70" t="str">
        <f t="shared" si="5"/>
        <v>2</v>
      </c>
      <c r="I70" t="str">
        <f t="shared" si="6"/>
        <v>Haiti</v>
      </c>
      <c r="J70" s="97">
        <f t="shared" si="7"/>
        <v>3818</v>
      </c>
      <c r="K70" s="110"/>
    </row>
    <row r="71" spans="1:11" x14ac:dyDescent="0.35">
      <c r="A71" s="94" t="s">
        <v>54</v>
      </c>
      <c r="B71" s="95">
        <v>0.73399999999999999</v>
      </c>
      <c r="C71" s="96" t="b">
        <f t="shared" si="1"/>
        <v>1</v>
      </c>
      <c r="D71" t="str">
        <f t="shared" si="2"/>
        <v>1</v>
      </c>
      <c r="E71" t="str">
        <f t="shared" si="3"/>
        <v/>
      </c>
      <c r="F71" t="str">
        <f t="shared" si="4"/>
        <v/>
      </c>
      <c r="H71" t="str">
        <f t="shared" si="5"/>
        <v>1</v>
      </c>
      <c r="I71" t="str">
        <f t="shared" si="6"/>
        <v>Honduras</v>
      </c>
      <c r="J71" s="97">
        <f t="shared" si="7"/>
        <v>3273</v>
      </c>
      <c r="K71" s="110"/>
    </row>
    <row r="72" spans="1:11" x14ac:dyDescent="0.35">
      <c r="A72" s="94" t="s">
        <v>199</v>
      </c>
      <c r="B72" s="95">
        <v>1.004</v>
      </c>
      <c r="C72" s="96" t="b">
        <f t="shared" si="1"/>
        <v>1</v>
      </c>
      <c r="D72" t="str">
        <f t="shared" si="2"/>
        <v/>
      </c>
      <c r="E72" t="str">
        <f t="shared" si="3"/>
        <v/>
      </c>
      <c r="F72" t="str">
        <f t="shared" si="4"/>
        <v>3</v>
      </c>
      <c r="H72" t="str">
        <f t="shared" si="5"/>
        <v>3</v>
      </c>
      <c r="I72" t="str">
        <f t="shared" si="6"/>
        <v>Hongkong</v>
      </c>
      <c r="J72" s="97">
        <f t="shared" si="7"/>
        <v>4364</v>
      </c>
      <c r="K72" s="110"/>
    </row>
    <row r="73" spans="1:11" x14ac:dyDescent="0.35">
      <c r="A73" s="94" t="s">
        <v>55</v>
      </c>
      <c r="B73" s="95">
        <v>0.58899999999999997</v>
      </c>
      <c r="C73" s="96" t="b">
        <f t="shared" si="1"/>
        <v>1</v>
      </c>
      <c r="D73" t="str">
        <f t="shared" si="2"/>
        <v>1</v>
      </c>
      <c r="E73" t="str">
        <f t="shared" si="3"/>
        <v/>
      </c>
      <c r="F73" t="str">
        <f t="shared" si="4"/>
        <v/>
      </c>
      <c r="H73" t="str">
        <f t="shared" si="5"/>
        <v>1</v>
      </c>
      <c r="I73" t="str">
        <f t="shared" si="6"/>
        <v>Chile</v>
      </c>
      <c r="J73" s="97">
        <f t="shared" si="7"/>
        <v>3273</v>
      </c>
      <c r="K73" s="110"/>
    </row>
    <row r="74" spans="1:11" x14ac:dyDescent="0.35">
      <c r="A74" s="94" t="s">
        <v>200</v>
      </c>
      <c r="B74" s="95">
        <v>0.83899999999999997</v>
      </c>
      <c r="C74" s="96" t="b">
        <f t="shared" si="1"/>
        <v>1</v>
      </c>
      <c r="D74" t="str">
        <f t="shared" si="2"/>
        <v/>
      </c>
      <c r="E74" t="str">
        <f t="shared" si="3"/>
        <v>2</v>
      </c>
      <c r="F74" t="str">
        <f t="shared" si="4"/>
        <v/>
      </c>
      <c r="H74" t="str">
        <f t="shared" si="5"/>
        <v>2</v>
      </c>
      <c r="I74" t="str">
        <f t="shared" si="6"/>
        <v>Chorvatsko</v>
      </c>
      <c r="J74" s="97">
        <f t="shared" si="7"/>
        <v>3818</v>
      </c>
      <c r="K74" s="110"/>
    </row>
    <row r="75" spans="1:11" x14ac:dyDescent="0.35">
      <c r="A75" s="94" t="s">
        <v>201</v>
      </c>
      <c r="B75" s="95">
        <v>0.63400000000000001</v>
      </c>
      <c r="C75" s="96" t="b">
        <f t="shared" si="1"/>
        <v>1</v>
      </c>
      <c r="D75" t="str">
        <f t="shared" si="2"/>
        <v>1</v>
      </c>
      <c r="E75" t="str">
        <f t="shared" si="3"/>
        <v/>
      </c>
      <c r="F75" t="str">
        <f t="shared" si="4"/>
        <v/>
      </c>
      <c r="H75" t="str">
        <f t="shared" si="5"/>
        <v>1</v>
      </c>
      <c r="I75" t="str">
        <f t="shared" si="6"/>
        <v>Indie</v>
      </c>
      <c r="J75" s="97">
        <f t="shared" si="7"/>
        <v>3273</v>
      </c>
      <c r="K75" s="110"/>
    </row>
    <row r="76" spans="1:11" x14ac:dyDescent="0.35">
      <c r="A76" s="94" t="s">
        <v>202</v>
      </c>
      <c r="B76" s="95">
        <v>0.69799999999999995</v>
      </c>
      <c r="C76" s="96" t="b">
        <f t="shared" si="1"/>
        <v>1</v>
      </c>
      <c r="D76" t="str">
        <f t="shared" si="2"/>
        <v>1</v>
      </c>
      <c r="E76" t="str">
        <f t="shared" si="3"/>
        <v/>
      </c>
      <c r="F76" t="str">
        <f t="shared" si="4"/>
        <v/>
      </c>
      <c r="H76" t="str">
        <f t="shared" si="5"/>
        <v>1</v>
      </c>
      <c r="I76" t="str">
        <f t="shared" si="6"/>
        <v>Indonésie</v>
      </c>
      <c r="J76" s="97">
        <f t="shared" si="7"/>
        <v>3273</v>
      </c>
      <c r="K76" s="110"/>
    </row>
    <row r="77" spans="1:11" x14ac:dyDescent="0.35">
      <c r="A77" s="94" t="s">
        <v>203</v>
      </c>
      <c r="B77" s="95">
        <v>1.1559999999999999</v>
      </c>
      <c r="C77" s="96" t="b">
        <f t="shared" si="1"/>
        <v>1</v>
      </c>
      <c r="D77" t="str">
        <f t="shared" si="2"/>
        <v/>
      </c>
      <c r="E77" t="str">
        <f t="shared" si="3"/>
        <v/>
      </c>
      <c r="F77" t="str">
        <f t="shared" si="4"/>
        <v>3</v>
      </c>
      <c r="H77" t="str">
        <f t="shared" si="5"/>
        <v>3</v>
      </c>
      <c r="I77" t="str">
        <f t="shared" si="6"/>
        <v>Irsko</v>
      </c>
      <c r="J77" s="97">
        <f t="shared" si="7"/>
        <v>4364</v>
      </c>
      <c r="K77" s="110"/>
    </row>
    <row r="78" spans="1:11" x14ac:dyDescent="0.35">
      <c r="A78" s="94" t="s">
        <v>204</v>
      </c>
      <c r="B78" s="95">
        <v>1.153</v>
      </c>
      <c r="C78" s="96" t="b">
        <f t="shared" si="1"/>
        <v>1</v>
      </c>
      <c r="D78" t="str">
        <f t="shared" si="2"/>
        <v/>
      </c>
      <c r="E78" t="str">
        <f t="shared" si="3"/>
        <v/>
      </c>
      <c r="F78" t="str">
        <f t="shared" si="4"/>
        <v>3</v>
      </c>
      <c r="H78" t="str">
        <f t="shared" si="5"/>
        <v>3</v>
      </c>
      <c r="I78" t="str">
        <f t="shared" si="6"/>
        <v>Island</v>
      </c>
      <c r="J78" s="97">
        <f t="shared" si="7"/>
        <v>4364</v>
      </c>
      <c r="K78" s="110"/>
    </row>
    <row r="79" spans="1:11" x14ac:dyDescent="0.35">
      <c r="A79" s="94" t="s">
        <v>205</v>
      </c>
      <c r="B79" s="95">
        <v>1.044</v>
      </c>
      <c r="C79" s="96" t="b">
        <f t="shared" si="1"/>
        <v>1</v>
      </c>
      <c r="D79" t="str">
        <f t="shared" si="2"/>
        <v/>
      </c>
      <c r="E79" t="str">
        <f t="shared" si="3"/>
        <v/>
      </c>
      <c r="F79" t="str">
        <f t="shared" si="4"/>
        <v>3</v>
      </c>
      <c r="H79" t="str">
        <f t="shared" si="5"/>
        <v>3</v>
      </c>
      <c r="I79" t="str">
        <f t="shared" si="6"/>
        <v>Itálie</v>
      </c>
      <c r="J79" s="97">
        <f t="shared" si="7"/>
        <v>4364</v>
      </c>
      <c r="K79" s="110"/>
    </row>
    <row r="80" spans="1:11" x14ac:dyDescent="0.35">
      <c r="A80" s="94" t="s">
        <v>206</v>
      </c>
      <c r="B80" s="95">
        <v>1.0609999999999999</v>
      </c>
      <c r="C80" s="96" t="b">
        <f t="shared" si="1"/>
        <v>1</v>
      </c>
      <c r="D80" t="str">
        <f t="shared" si="2"/>
        <v/>
      </c>
      <c r="E80" t="str">
        <f t="shared" si="3"/>
        <v/>
      </c>
      <c r="F80" t="str">
        <f t="shared" si="4"/>
        <v>3</v>
      </c>
      <c r="H80" t="str">
        <f t="shared" si="5"/>
        <v>3</v>
      </c>
      <c r="I80" t="str">
        <f t="shared" si="6"/>
        <v>Izrael</v>
      </c>
      <c r="J80" s="97">
        <f t="shared" si="7"/>
        <v>4364</v>
      </c>
      <c r="K80" s="110"/>
    </row>
    <row r="81" spans="1:11" x14ac:dyDescent="0.35">
      <c r="A81" s="94" t="s">
        <v>207</v>
      </c>
      <c r="B81" s="95">
        <v>0.92</v>
      </c>
      <c r="C81" s="96" t="b">
        <f t="shared" si="1"/>
        <v>1</v>
      </c>
      <c r="D81" t="str">
        <f t="shared" si="2"/>
        <v/>
      </c>
      <c r="E81" t="str">
        <f t="shared" si="3"/>
        <v>2</v>
      </c>
      <c r="F81" t="str">
        <f t="shared" si="4"/>
        <v/>
      </c>
      <c r="H81" t="str">
        <f t="shared" si="5"/>
        <v>2</v>
      </c>
      <c r="I81" t="str">
        <f t="shared" si="6"/>
        <v>Jamajka</v>
      </c>
      <c r="J81" s="97">
        <f t="shared" si="7"/>
        <v>3818</v>
      </c>
      <c r="K81" s="110"/>
    </row>
    <row r="82" spans="1:11" x14ac:dyDescent="0.35">
      <c r="A82" s="94" t="s">
        <v>208</v>
      </c>
      <c r="B82" s="95">
        <v>1.0549999999999999</v>
      </c>
      <c r="C82" s="96" t="b">
        <f t="shared" si="1"/>
        <v>1</v>
      </c>
      <c r="D82" t="str">
        <f t="shared" si="2"/>
        <v/>
      </c>
      <c r="E82" t="str">
        <f t="shared" si="3"/>
        <v/>
      </c>
      <c r="F82" t="str">
        <f t="shared" si="4"/>
        <v>3</v>
      </c>
      <c r="H82" t="str">
        <f t="shared" si="5"/>
        <v>3</v>
      </c>
      <c r="I82" t="str">
        <f t="shared" si="6"/>
        <v>Japonsko</v>
      </c>
      <c r="J82" s="97">
        <f t="shared" si="7"/>
        <v>4364</v>
      </c>
      <c r="K82" s="110"/>
    </row>
    <row r="83" spans="1:11" x14ac:dyDescent="0.35">
      <c r="A83" s="94" t="s">
        <v>209</v>
      </c>
      <c r="B83" s="95">
        <v>0.81100000000000005</v>
      </c>
      <c r="C83" s="96" t="b">
        <f t="shared" si="1"/>
        <v>1</v>
      </c>
      <c r="D83" t="str">
        <f t="shared" si="2"/>
        <v/>
      </c>
      <c r="E83" t="str">
        <f t="shared" si="3"/>
        <v>2</v>
      </c>
      <c r="F83" t="str">
        <f t="shared" si="4"/>
        <v/>
      </c>
      <c r="H83" t="str">
        <f t="shared" si="5"/>
        <v>2</v>
      </c>
      <c r="I83" t="str">
        <f t="shared" si="6"/>
        <v>Jemen</v>
      </c>
      <c r="J83" s="97">
        <f t="shared" si="7"/>
        <v>3818</v>
      </c>
      <c r="K83" s="110"/>
    </row>
    <row r="84" spans="1:11" x14ac:dyDescent="0.35">
      <c r="A84" s="94" t="s">
        <v>210</v>
      </c>
      <c r="B84" s="95">
        <v>0.50800000000000001</v>
      </c>
      <c r="C84" s="96" t="b">
        <f t="shared" si="1"/>
        <v>1</v>
      </c>
      <c r="D84" t="str">
        <f t="shared" si="2"/>
        <v>1</v>
      </c>
      <c r="E84" t="str">
        <f t="shared" si="3"/>
        <v/>
      </c>
      <c r="F84" t="str">
        <f t="shared" si="4"/>
        <v/>
      </c>
      <c r="H84" t="str">
        <f t="shared" si="5"/>
        <v>1</v>
      </c>
      <c r="I84" t="str">
        <f t="shared" si="6"/>
        <v>Jihoafrická republika</v>
      </c>
      <c r="J84" s="97">
        <f t="shared" si="7"/>
        <v>3273</v>
      </c>
      <c r="K84" s="110"/>
    </row>
    <row r="85" spans="1:11" x14ac:dyDescent="0.35">
      <c r="A85" s="94" t="s">
        <v>211</v>
      </c>
      <c r="B85" s="95">
        <v>0.97599999999999998</v>
      </c>
      <c r="C85" s="96" t="b">
        <f t="shared" si="1"/>
        <v>1</v>
      </c>
      <c r="D85" t="str">
        <f t="shared" si="2"/>
        <v/>
      </c>
      <c r="E85" t="str">
        <f t="shared" si="3"/>
        <v>2</v>
      </c>
      <c r="F85" t="str">
        <f t="shared" si="4"/>
        <v/>
      </c>
      <c r="H85" t="str">
        <f t="shared" si="5"/>
        <v>2</v>
      </c>
      <c r="I85" t="str">
        <f t="shared" si="6"/>
        <v>Jižní Korea</v>
      </c>
      <c r="J85" s="97">
        <f t="shared" si="7"/>
        <v>3818</v>
      </c>
      <c r="K85" s="110"/>
    </row>
    <row r="86" spans="1:11" x14ac:dyDescent="0.35">
      <c r="A86" s="94" t="s">
        <v>212</v>
      </c>
      <c r="B86" s="95">
        <v>0.86499999999999999</v>
      </c>
      <c r="C86" s="96" t="b">
        <f t="shared" si="1"/>
        <v>1</v>
      </c>
      <c r="D86" t="str">
        <f t="shared" si="2"/>
        <v/>
      </c>
      <c r="E86" t="str">
        <f t="shared" si="3"/>
        <v>2</v>
      </c>
      <c r="F86" t="str">
        <f t="shared" si="4"/>
        <v/>
      </c>
      <c r="H86" t="str">
        <f t="shared" si="5"/>
        <v>2</v>
      </c>
      <c r="I86" t="str">
        <f t="shared" si="6"/>
        <v>Jordánsko</v>
      </c>
      <c r="J86" s="97">
        <f t="shared" si="7"/>
        <v>3818</v>
      </c>
      <c r="K86" s="110"/>
    </row>
    <row r="87" spans="1:11" x14ac:dyDescent="0.35">
      <c r="A87" s="94" t="s">
        <v>213</v>
      </c>
      <c r="B87" s="95">
        <v>0.745</v>
      </c>
      <c r="C87" s="96"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Kambodža</v>
      </c>
      <c r="J87" s="97">
        <f t="shared" si="7"/>
        <v>3273</v>
      </c>
      <c r="K87" s="110"/>
    </row>
    <row r="88" spans="1:11" x14ac:dyDescent="0.35">
      <c r="A88" s="94" t="s">
        <v>214</v>
      </c>
      <c r="B88" s="95">
        <v>0.96</v>
      </c>
      <c r="C88" s="96" t="b">
        <f t="shared" si="8"/>
        <v>1</v>
      </c>
      <c r="D88" t="str">
        <f t="shared" si="9"/>
        <v/>
      </c>
      <c r="E88" t="str">
        <f t="shared" si="10"/>
        <v>2</v>
      </c>
      <c r="F88" t="str">
        <f t="shared" si="11"/>
        <v/>
      </c>
      <c r="H88" t="str">
        <f t="shared" si="12"/>
        <v>2</v>
      </c>
      <c r="I88" t="str">
        <f t="shared" ref="I88:I151" si="13">A88</f>
        <v>Kamerun</v>
      </c>
      <c r="J88" s="97">
        <f t="shared" ref="J88:J151" si="14">VLOOKUP(H88,$I$17:$J$19,2,FALSE)</f>
        <v>3818</v>
      </c>
      <c r="K88" s="110"/>
    </row>
    <row r="89" spans="1:11" x14ac:dyDescent="0.35">
      <c r="A89" s="94" t="s">
        <v>215</v>
      </c>
      <c r="B89" s="95">
        <v>0.878</v>
      </c>
      <c r="C89" s="96" t="b">
        <f t="shared" si="8"/>
        <v>1</v>
      </c>
      <c r="D89" t="str">
        <f t="shared" si="9"/>
        <v/>
      </c>
      <c r="E89" t="str">
        <f t="shared" si="10"/>
        <v>2</v>
      </c>
      <c r="F89" t="str">
        <f t="shared" si="11"/>
        <v/>
      </c>
      <c r="H89" t="str">
        <f t="shared" si="12"/>
        <v>2</v>
      </c>
      <c r="I89" t="str">
        <f t="shared" si="13"/>
        <v>Kanada</v>
      </c>
      <c r="J89" s="97">
        <f t="shared" si="14"/>
        <v>3818</v>
      </c>
      <c r="K89" s="110"/>
    </row>
    <row r="90" spans="1:11" x14ac:dyDescent="0.35">
      <c r="A90" s="94" t="s">
        <v>216</v>
      </c>
      <c r="B90" s="95">
        <v>0.71699999999999997</v>
      </c>
      <c r="C90" s="96" t="b">
        <f t="shared" si="8"/>
        <v>1</v>
      </c>
      <c r="D90" t="str">
        <f t="shared" si="9"/>
        <v>1</v>
      </c>
      <c r="E90" t="str">
        <f t="shared" si="10"/>
        <v/>
      </c>
      <c r="F90" t="str">
        <f t="shared" si="11"/>
        <v/>
      </c>
      <c r="H90" t="str">
        <f t="shared" si="12"/>
        <v>1</v>
      </c>
      <c r="I90" t="str">
        <f t="shared" si="13"/>
        <v>Kapverdy</v>
      </c>
      <c r="J90" s="97">
        <f t="shared" si="14"/>
        <v>3273</v>
      </c>
      <c r="K90" s="110"/>
    </row>
    <row r="91" spans="1:11" x14ac:dyDescent="0.35">
      <c r="A91" s="94" t="s">
        <v>217</v>
      </c>
      <c r="B91" s="95">
        <v>0.81899999999999995</v>
      </c>
      <c r="C91" s="96" t="b">
        <f t="shared" si="8"/>
        <v>1</v>
      </c>
      <c r="D91" t="str">
        <f t="shared" si="9"/>
        <v/>
      </c>
      <c r="E91" t="str">
        <f t="shared" si="10"/>
        <v>2</v>
      </c>
      <c r="F91" t="str">
        <f t="shared" si="11"/>
        <v/>
      </c>
      <c r="H91" t="str">
        <f t="shared" si="12"/>
        <v>2</v>
      </c>
      <c r="I91" t="str">
        <f t="shared" si="13"/>
        <v>Kazachstán</v>
      </c>
      <c r="J91" s="97">
        <f t="shared" si="14"/>
        <v>3818</v>
      </c>
      <c r="K91" s="110"/>
    </row>
    <row r="92" spans="1:11" x14ac:dyDescent="0.35">
      <c r="A92" s="94" t="s">
        <v>218</v>
      </c>
      <c r="B92" s="95">
        <v>0.81499999999999995</v>
      </c>
      <c r="C92" s="96" t="b">
        <f t="shared" si="8"/>
        <v>1</v>
      </c>
      <c r="D92" t="str">
        <f t="shared" si="9"/>
        <v/>
      </c>
      <c r="E92" t="str">
        <f t="shared" si="10"/>
        <v>2</v>
      </c>
      <c r="F92" t="str">
        <f t="shared" si="11"/>
        <v/>
      </c>
      <c r="H92" t="str">
        <f t="shared" si="12"/>
        <v>2</v>
      </c>
      <c r="I92" t="str">
        <f t="shared" si="13"/>
        <v>Keňa</v>
      </c>
      <c r="J92" s="97">
        <f t="shared" si="14"/>
        <v>3818</v>
      </c>
      <c r="K92" s="110"/>
    </row>
    <row r="93" spans="1:11" x14ac:dyDescent="0.35">
      <c r="A93" s="94" t="s">
        <v>219</v>
      </c>
      <c r="B93" s="95">
        <v>0.77900000000000003</v>
      </c>
      <c r="C93" s="96" t="b">
        <f t="shared" si="8"/>
        <v>1</v>
      </c>
      <c r="D93" t="str">
        <f t="shared" si="9"/>
        <v>1</v>
      </c>
      <c r="E93" t="str">
        <f t="shared" si="10"/>
        <v/>
      </c>
      <c r="F93" t="str">
        <f t="shared" si="11"/>
        <v/>
      </c>
      <c r="H93" t="str">
        <f t="shared" si="12"/>
        <v>1</v>
      </c>
      <c r="I93" t="str">
        <f t="shared" si="13"/>
        <v>Kolumbie</v>
      </c>
      <c r="J93" s="97">
        <f t="shared" si="14"/>
        <v>3273</v>
      </c>
      <c r="K93" s="110"/>
    </row>
    <row r="94" spans="1:11" x14ac:dyDescent="0.35">
      <c r="A94" s="94" t="s">
        <v>220</v>
      </c>
      <c r="B94" s="95">
        <v>0.69099999999999995</v>
      </c>
      <c r="C94" s="96" t="b">
        <f t="shared" si="8"/>
        <v>1</v>
      </c>
      <c r="D94" t="str">
        <f t="shared" si="9"/>
        <v>1</v>
      </c>
      <c r="E94" t="str">
        <f t="shared" si="10"/>
        <v/>
      </c>
      <c r="F94" t="str">
        <f t="shared" si="11"/>
        <v/>
      </c>
      <c r="H94" t="str">
        <f t="shared" si="12"/>
        <v>1</v>
      </c>
      <c r="I94" t="str">
        <f t="shared" si="13"/>
        <v>Komory</v>
      </c>
      <c r="J94" s="97">
        <f t="shared" si="14"/>
        <v>3273</v>
      </c>
      <c r="K94" s="110"/>
    </row>
    <row r="95" spans="1:11" x14ac:dyDescent="0.35">
      <c r="A95" s="94" t="s">
        <v>221</v>
      </c>
      <c r="B95" s="95">
        <v>1.206</v>
      </c>
      <c r="C95" s="96" t="b">
        <f t="shared" si="8"/>
        <v>1</v>
      </c>
      <c r="D95" t="str">
        <f t="shared" si="9"/>
        <v/>
      </c>
      <c r="E95" t="str">
        <f t="shared" si="10"/>
        <v/>
      </c>
      <c r="F95" t="str">
        <f t="shared" si="11"/>
        <v>3</v>
      </c>
      <c r="H95" t="str">
        <f t="shared" si="12"/>
        <v>3</v>
      </c>
      <c r="I95" t="str">
        <f t="shared" si="13"/>
        <v>Kongo</v>
      </c>
      <c r="J95" s="97">
        <f t="shared" si="14"/>
        <v>4364</v>
      </c>
      <c r="K95" s="110"/>
    </row>
    <row r="96" spans="1:11" x14ac:dyDescent="0.35">
      <c r="A96" s="94" t="s">
        <v>222</v>
      </c>
      <c r="B96" s="95">
        <v>0.65500000000000003</v>
      </c>
      <c r="C96" s="96" t="b">
        <f t="shared" si="8"/>
        <v>1</v>
      </c>
      <c r="D96" t="str">
        <f t="shared" si="9"/>
        <v>1</v>
      </c>
      <c r="E96" t="str">
        <f t="shared" si="10"/>
        <v/>
      </c>
      <c r="F96" t="str">
        <f t="shared" si="11"/>
        <v/>
      </c>
      <c r="H96" t="str">
        <f t="shared" si="12"/>
        <v>1</v>
      </c>
      <c r="I96" t="str">
        <f t="shared" si="13"/>
        <v>Kosovská republika</v>
      </c>
      <c r="J96" s="97">
        <f t="shared" si="14"/>
        <v>3273</v>
      </c>
      <c r="K96" s="110"/>
    </row>
    <row r="97" spans="1:11" x14ac:dyDescent="0.35">
      <c r="A97" s="94" t="s">
        <v>223</v>
      </c>
      <c r="B97" s="95">
        <v>0.82099999999999995</v>
      </c>
      <c r="C97" s="96" t="b">
        <f t="shared" si="8"/>
        <v>1</v>
      </c>
      <c r="D97" t="str">
        <f t="shared" si="9"/>
        <v/>
      </c>
      <c r="E97" t="str">
        <f t="shared" si="10"/>
        <v>2</v>
      </c>
      <c r="F97" t="str">
        <f t="shared" si="11"/>
        <v/>
      </c>
      <c r="H97" t="str">
        <f t="shared" si="12"/>
        <v>2</v>
      </c>
      <c r="I97" t="str">
        <f t="shared" si="13"/>
        <v>Kostarika</v>
      </c>
      <c r="J97" s="97">
        <f t="shared" si="14"/>
        <v>3818</v>
      </c>
      <c r="K97" s="110"/>
    </row>
    <row r="98" spans="1:11" x14ac:dyDescent="0.35">
      <c r="A98" s="94" t="s">
        <v>224</v>
      </c>
      <c r="B98" s="95">
        <v>0.78600000000000003</v>
      </c>
      <c r="C98" s="96" t="b">
        <f t="shared" si="8"/>
        <v>1</v>
      </c>
      <c r="D98" t="str">
        <f t="shared" si="9"/>
        <v>1</v>
      </c>
      <c r="E98" t="str">
        <f t="shared" si="10"/>
        <v/>
      </c>
      <c r="F98" t="str">
        <f t="shared" si="11"/>
        <v/>
      </c>
      <c r="H98" t="str">
        <f t="shared" si="12"/>
        <v>1</v>
      </c>
      <c r="I98" t="str">
        <f t="shared" si="13"/>
        <v>Kuba</v>
      </c>
      <c r="J98" s="97">
        <f t="shared" si="14"/>
        <v>3273</v>
      </c>
      <c r="K98" s="110"/>
    </row>
    <row r="99" spans="1:11" x14ac:dyDescent="0.35">
      <c r="A99" s="94" t="s">
        <v>225</v>
      </c>
      <c r="B99" s="95">
        <v>0.82599999999999996</v>
      </c>
      <c r="C99" s="96" t="b">
        <f t="shared" si="8"/>
        <v>1</v>
      </c>
      <c r="D99" t="str">
        <f t="shared" si="9"/>
        <v/>
      </c>
      <c r="E99" t="str">
        <f t="shared" si="10"/>
        <v>2</v>
      </c>
      <c r="F99" t="str">
        <f t="shared" si="11"/>
        <v/>
      </c>
      <c r="H99" t="str">
        <f t="shared" si="12"/>
        <v>2</v>
      </c>
      <c r="I99" t="str">
        <f t="shared" si="13"/>
        <v>Kypr</v>
      </c>
      <c r="J99" s="97">
        <f t="shared" si="14"/>
        <v>3818</v>
      </c>
      <c r="K99" s="110"/>
    </row>
    <row r="100" spans="1:11" x14ac:dyDescent="0.35">
      <c r="A100" s="94" t="s">
        <v>226</v>
      </c>
      <c r="B100" s="95">
        <v>0.80300000000000005</v>
      </c>
      <c r="C100" s="96" t="b">
        <f t="shared" si="8"/>
        <v>1</v>
      </c>
      <c r="D100" t="str">
        <f t="shared" si="9"/>
        <v/>
      </c>
      <c r="E100" t="str">
        <f t="shared" si="10"/>
        <v>2</v>
      </c>
      <c r="F100" t="str">
        <f t="shared" si="11"/>
        <v/>
      </c>
      <c r="H100" t="str">
        <f t="shared" si="12"/>
        <v>2</v>
      </c>
      <c r="I100" t="str">
        <f t="shared" si="13"/>
        <v>Kyrgyzstán</v>
      </c>
      <c r="J100" s="97">
        <f t="shared" si="14"/>
        <v>3818</v>
      </c>
      <c r="K100" s="110"/>
    </row>
    <row r="101" spans="1:11" x14ac:dyDescent="0.35">
      <c r="A101" s="94" t="s">
        <v>56</v>
      </c>
      <c r="B101" s="95">
        <v>0.89200000000000002</v>
      </c>
      <c r="C101" s="96" t="b">
        <f t="shared" si="8"/>
        <v>1</v>
      </c>
      <c r="D101" t="str">
        <f t="shared" si="9"/>
        <v/>
      </c>
      <c r="E101" t="str">
        <f t="shared" si="10"/>
        <v>2</v>
      </c>
      <c r="F101" t="str">
        <f t="shared" si="11"/>
        <v/>
      </c>
      <c r="H101" t="str">
        <f t="shared" si="12"/>
        <v>2</v>
      </c>
      <c r="I101" t="str">
        <f t="shared" si="13"/>
        <v>Laos</v>
      </c>
      <c r="J101" s="97">
        <f t="shared" si="14"/>
        <v>3818</v>
      </c>
      <c r="K101" s="110"/>
    </row>
    <row r="102" spans="1:11" x14ac:dyDescent="0.35">
      <c r="A102" s="94" t="s">
        <v>57</v>
      </c>
      <c r="B102" s="95">
        <v>0.48299999999999998</v>
      </c>
      <c r="C102" s="96" t="b">
        <f t="shared" si="8"/>
        <v>1</v>
      </c>
      <c r="D102" t="str">
        <f t="shared" si="9"/>
        <v>1</v>
      </c>
      <c r="E102" t="str">
        <f t="shared" si="10"/>
        <v/>
      </c>
      <c r="F102" t="str">
        <f t="shared" si="11"/>
        <v/>
      </c>
      <c r="H102" t="str">
        <f t="shared" si="12"/>
        <v>1</v>
      </c>
      <c r="I102" t="str">
        <f t="shared" si="13"/>
        <v>Lesotho</v>
      </c>
      <c r="J102" s="97">
        <f t="shared" si="14"/>
        <v>3273</v>
      </c>
      <c r="K102" s="110"/>
    </row>
    <row r="103" spans="1:11" x14ac:dyDescent="0.35">
      <c r="A103" s="94" t="s">
        <v>227</v>
      </c>
      <c r="B103" s="95">
        <v>0.86299999999999999</v>
      </c>
      <c r="C103" s="96" t="b">
        <f t="shared" si="8"/>
        <v>1</v>
      </c>
      <c r="D103" t="str">
        <f t="shared" si="9"/>
        <v/>
      </c>
      <c r="E103" t="str">
        <f t="shared" si="10"/>
        <v>2</v>
      </c>
      <c r="F103" t="str">
        <f t="shared" si="11"/>
        <v/>
      </c>
      <c r="H103" t="str">
        <f t="shared" si="12"/>
        <v>2</v>
      </c>
      <c r="I103" t="str">
        <f t="shared" si="13"/>
        <v>Libanon</v>
      </c>
      <c r="J103" s="97">
        <f t="shared" si="14"/>
        <v>3818</v>
      </c>
      <c r="K103" s="110"/>
    </row>
    <row r="104" spans="1:11" x14ac:dyDescent="0.35">
      <c r="A104" s="94" t="s">
        <v>228</v>
      </c>
      <c r="B104" s="95">
        <v>1.111</v>
      </c>
      <c r="C104" s="96" t="b">
        <f t="shared" si="8"/>
        <v>1</v>
      </c>
      <c r="D104" t="str">
        <f t="shared" si="9"/>
        <v/>
      </c>
      <c r="E104" t="str">
        <f t="shared" si="10"/>
        <v/>
      </c>
      <c r="F104" t="str">
        <f t="shared" si="11"/>
        <v>3</v>
      </c>
      <c r="H104" t="str">
        <f t="shared" si="12"/>
        <v>3</v>
      </c>
      <c r="I104" t="str">
        <f t="shared" si="13"/>
        <v>Libérie</v>
      </c>
      <c r="J104" s="97">
        <f t="shared" si="14"/>
        <v>4364</v>
      </c>
      <c r="K104" s="110"/>
    </row>
    <row r="105" spans="1:11" x14ac:dyDescent="0.35">
      <c r="A105" s="94" t="s">
        <v>229</v>
      </c>
      <c r="B105" s="95">
        <v>0.57599999999999996</v>
      </c>
      <c r="C105" s="96" t="b">
        <f t="shared" si="8"/>
        <v>1</v>
      </c>
      <c r="D105" t="str">
        <f t="shared" si="9"/>
        <v>1</v>
      </c>
      <c r="E105" t="str">
        <f t="shared" si="10"/>
        <v/>
      </c>
      <c r="F105" t="str">
        <f t="shared" si="11"/>
        <v/>
      </c>
      <c r="H105" t="str">
        <f t="shared" si="12"/>
        <v>1</v>
      </c>
      <c r="I105" t="str">
        <f t="shared" si="13"/>
        <v>Libye</v>
      </c>
      <c r="J105" s="97">
        <f t="shared" si="14"/>
        <v>3273</v>
      </c>
      <c r="K105" s="110"/>
    </row>
    <row r="106" spans="1:11" x14ac:dyDescent="0.35">
      <c r="A106" s="94" t="s">
        <v>230</v>
      </c>
      <c r="B106" s="95">
        <v>1.212</v>
      </c>
      <c r="C106" s="96" t="b">
        <f t="shared" si="8"/>
        <v>1</v>
      </c>
      <c r="D106" t="str">
        <f t="shared" si="9"/>
        <v/>
      </c>
      <c r="E106" t="str">
        <f t="shared" si="10"/>
        <v/>
      </c>
      <c r="F106" t="str">
        <f t="shared" si="11"/>
        <v>3</v>
      </c>
      <c r="H106" t="str">
        <f t="shared" si="12"/>
        <v>3</v>
      </c>
      <c r="I106" t="str">
        <f t="shared" si="13"/>
        <v>Lichtenštejnsko</v>
      </c>
      <c r="J106" s="97">
        <f t="shared" si="14"/>
        <v>4364</v>
      </c>
      <c r="K106" s="110"/>
    </row>
    <row r="107" spans="1:11" x14ac:dyDescent="0.35">
      <c r="A107" s="94" t="s">
        <v>231</v>
      </c>
      <c r="B107" s="95">
        <v>0.72499999999999998</v>
      </c>
      <c r="C107" s="96" t="b">
        <f t="shared" si="8"/>
        <v>1</v>
      </c>
      <c r="D107" t="str">
        <f t="shared" si="9"/>
        <v>1</v>
      </c>
      <c r="E107" t="str">
        <f t="shared" si="10"/>
        <v/>
      </c>
      <c r="F107" t="str">
        <f t="shared" si="11"/>
        <v/>
      </c>
      <c r="H107" t="str">
        <f t="shared" si="12"/>
        <v>1</v>
      </c>
      <c r="I107" t="str">
        <f t="shared" si="13"/>
        <v>Litva</v>
      </c>
      <c r="J107" s="97">
        <f t="shared" si="14"/>
        <v>3273</v>
      </c>
      <c r="K107" s="110"/>
    </row>
    <row r="108" spans="1:11" x14ac:dyDescent="0.35">
      <c r="A108" s="94" t="s">
        <v>232</v>
      </c>
      <c r="B108" s="95">
        <v>0.77700000000000002</v>
      </c>
      <c r="C108" s="96" t="b">
        <f t="shared" si="8"/>
        <v>1</v>
      </c>
      <c r="D108" t="str">
        <f t="shared" si="9"/>
        <v>1</v>
      </c>
      <c r="E108" t="str">
        <f t="shared" si="10"/>
        <v/>
      </c>
      <c r="F108" t="str">
        <f t="shared" si="11"/>
        <v/>
      </c>
      <c r="H108" t="str">
        <f t="shared" si="12"/>
        <v>1</v>
      </c>
      <c r="I108" t="str">
        <f t="shared" si="13"/>
        <v>Lotyšsko</v>
      </c>
      <c r="J108" s="97">
        <f t="shared" si="14"/>
        <v>3273</v>
      </c>
      <c r="K108" s="110"/>
    </row>
    <row r="109" spans="1:11" x14ac:dyDescent="0.35">
      <c r="A109" s="94" t="s">
        <v>233</v>
      </c>
      <c r="B109" s="95">
        <v>1</v>
      </c>
      <c r="C109" s="96" t="b">
        <f t="shared" si="8"/>
        <v>1</v>
      </c>
      <c r="D109" t="str">
        <f t="shared" si="9"/>
        <v/>
      </c>
      <c r="E109" t="str">
        <f t="shared" si="10"/>
        <v/>
      </c>
      <c r="F109" t="str">
        <f t="shared" si="11"/>
        <v>3</v>
      </c>
      <c r="H109" t="str">
        <f t="shared" si="12"/>
        <v>3</v>
      </c>
      <c r="I109" t="str">
        <f t="shared" si="13"/>
        <v>Lucembursko</v>
      </c>
      <c r="J109" s="97">
        <f t="shared" si="14"/>
        <v>4364</v>
      </c>
      <c r="K109" s="110"/>
    </row>
    <row r="110" spans="1:11" x14ac:dyDescent="0.35">
      <c r="A110" s="94" t="s">
        <v>234</v>
      </c>
      <c r="B110" s="95">
        <v>0.86</v>
      </c>
      <c r="C110" s="96" t="b">
        <f t="shared" si="8"/>
        <v>1</v>
      </c>
      <c r="D110" t="str">
        <f t="shared" si="9"/>
        <v/>
      </c>
      <c r="E110" t="str">
        <f t="shared" si="10"/>
        <v>2</v>
      </c>
      <c r="F110" t="str">
        <f t="shared" si="11"/>
        <v/>
      </c>
      <c r="H110" t="str">
        <f t="shared" si="12"/>
        <v>2</v>
      </c>
      <c r="I110" t="str">
        <f t="shared" si="13"/>
        <v>Madagaskar</v>
      </c>
      <c r="J110" s="97">
        <f t="shared" si="14"/>
        <v>3818</v>
      </c>
      <c r="K110" s="110"/>
    </row>
    <row r="111" spans="1:11" x14ac:dyDescent="0.35">
      <c r="A111" s="94" t="s">
        <v>235</v>
      </c>
      <c r="B111" s="95">
        <v>0.77400000000000002</v>
      </c>
      <c r="C111" s="96" t="b">
        <f t="shared" si="8"/>
        <v>1</v>
      </c>
      <c r="D111" t="str">
        <f t="shared" si="9"/>
        <v>1</v>
      </c>
      <c r="E111" t="str">
        <f t="shared" si="10"/>
        <v/>
      </c>
      <c r="F111" t="str">
        <f t="shared" si="11"/>
        <v/>
      </c>
      <c r="H111" t="str">
        <f t="shared" si="12"/>
        <v>1</v>
      </c>
      <c r="I111" t="str">
        <f t="shared" si="13"/>
        <v>Maďarsko</v>
      </c>
      <c r="J111" s="97">
        <f t="shared" si="14"/>
        <v>3273</v>
      </c>
      <c r="K111" s="110"/>
    </row>
    <row r="112" spans="1:11" x14ac:dyDescent="0.35">
      <c r="A112" s="94" t="s">
        <v>236</v>
      </c>
      <c r="B112" s="95">
        <v>0.6</v>
      </c>
      <c r="C112" s="96" t="b">
        <f t="shared" si="8"/>
        <v>1</v>
      </c>
      <c r="D112" t="str">
        <f t="shared" si="9"/>
        <v>1</v>
      </c>
      <c r="E112" t="str">
        <f t="shared" si="10"/>
        <v/>
      </c>
      <c r="F112" t="str">
        <f t="shared" si="11"/>
        <v/>
      </c>
      <c r="H112" t="str">
        <f t="shared" si="12"/>
        <v>1</v>
      </c>
      <c r="I112" t="str">
        <f t="shared" si="13"/>
        <v>Makedonie</v>
      </c>
      <c r="J112" s="97">
        <f t="shared" si="14"/>
        <v>3273</v>
      </c>
      <c r="K112" s="110"/>
    </row>
    <row r="113" spans="1:11" x14ac:dyDescent="0.35">
      <c r="A113" s="94" t="s">
        <v>237</v>
      </c>
      <c r="B113" s="95">
        <v>0.68799999999999994</v>
      </c>
      <c r="C113" s="96" t="b">
        <f t="shared" si="8"/>
        <v>1</v>
      </c>
      <c r="D113" t="str">
        <f t="shared" si="9"/>
        <v>1</v>
      </c>
      <c r="E113" t="str">
        <f t="shared" si="10"/>
        <v/>
      </c>
      <c r="F113" t="str">
        <f t="shared" si="11"/>
        <v/>
      </c>
      <c r="H113" t="str">
        <f t="shared" si="12"/>
        <v>1</v>
      </c>
      <c r="I113" t="str">
        <f t="shared" si="13"/>
        <v>Malajsie</v>
      </c>
      <c r="J113" s="97">
        <f t="shared" si="14"/>
        <v>3273</v>
      </c>
      <c r="K113" s="110"/>
    </row>
    <row r="114" spans="1:11" x14ac:dyDescent="0.35">
      <c r="A114" s="94" t="s">
        <v>58</v>
      </c>
      <c r="B114" s="95">
        <v>0.68</v>
      </c>
      <c r="C114" s="96" t="b">
        <f t="shared" si="8"/>
        <v>1</v>
      </c>
      <c r="D114" t="str">
        <f t="shared" si="9"/>
        <v>1</v>
      </c>
      <c r="E114" t="str">
        <f t="shared" si="10"/>
        <v/>
      </c>
      <c r="F114" t="str">
        <f t="shared" si="11"/>
        <v/>
      </c>
      <c r="H114" t="str">
        <f t="shared" si="12"/>
        <v>1</v>
      </c>
      <c r="I114" t="str">
        <f t="shared" si="13"/>
        <v>Malawi</v>
      </c>
      <c r="J114" s="97">
        <f t="shared" si="14"/>
        <v>3273</v>
      </c>
      <c r="K114" s="110"/>
    </row>
    <row r="115" spans="1:11" x14ac:dyDescent="0.35">
      <c r="A115" s="94" t="s">
        <v>59</v>
      </c>
      <c r="B115" s="95">
        <v>0.94399999999999995</v>
      </c>
      <c r="C115" s="96" t="b">
        <f t="shared" si="8"/>
        <v>1</v>
      </c>
      <c r="D115" t="str">
        <f t="shared" si="9"/>
        <v/>
      </c>
      <c r="E115" t="str">
        <f t="shared" si="10"/>
        <v>2</v>
      </c>
      <c r="F115" t="str">
        <f t="shared" si="11"/>
        <v/>
      </c>
      <c r="H115" t="str">
        <f t="shared" si="12"/>
        <v>2</v>
      </c>
      <c r="I115" t="str">
        <f t="shared" si="13"/>
        <v>Mali</v>
      </c>
      <c r="J115" s="97">
        <f t="shared" si="14"/>
        <v>3818</v>
      </c>
      <c r="K115" s="110"/>
    </row>
    <row r="116" spans="1:11" x14ac:dyDescent="0.35">
      <c r="A116" s="94" t="s">
        <v>238</v>
      </c>
      <c r="B116" s="95">
        <v>0.84399999999999997</v>
      </c>
      <c r="C116" s="96" t="b">
        <f t="shared" si="8"/>
        <v>1</v>
      </c>
      <c r="D116" t="str">
        <f t="shared" si="9"/>
        <v/>
      </c>
      <c r="E116" t="str">
        <f t="shared" si="10"/>
        <v>2</v>
      </c>
      <c r="F116" t="str">
        <f t="shared" si="11"/>
        <v/>
      </c>
      <c r="H116" t="str">
        <f t="shared" si="12"/>
        <v>2</v>
      </c>
      <c r="I116" t="str">
        <f t="shared" si="13"/>
        <v>Malta</v>
      </c>
      <c r="J116" s="97">
        <f t="shared" si="14"/>
        <v>3818</v>
      </c>
      <c r="K116" s="110"/>
    </row>
    <row r="117" spans="1:11" x14ac:dyDescent="0.35">
      <c r="A117" s="94" t="s">
        <v>239</v>
      </c>
      <c r="B117" s="95">
        <v>0.754</v>
      </c>
      <c r="C117" s="96" t="b">
        <f t="shared" si="8"/>
        <v>1</v>
      </c>
      <c r="D117" t="str">
        <f t="shared" si="9"/>
        <v>1</v>
      </c>
      <c r="E117" t="str">
        <f t="shared" si="10"/>
        <v/>
      </c>
      <c r="F117" t="str">
        <f t="shared" si="11"/>
        <v/>
      </c>
      <c r="H117" t="str">
        <f t="shared" si="12"/>
        <v>1</v>
      </c>
      <c r="I117" t="str">
        <f t="shared" si="13"/>
        <v>Maroko</v>
      </c>
      <c r="J117" s="97">
        <f t="shared" si="14"/>
        <v>3273</v>
      </c>
      <c r="K117" s="110"/>
    </row>
    <row r="118" spans="1:11" x14ac:dyDescent="0.35">
      <c r="A118" s="94" t="s">
        <v>240</v>
      </c>
      <c r="B118" s="95">
        <v>0.74399999999999999</v>
      </c>
      <c r="C118" s="96" t="b">
        <f t="shared" si="8"/>
        <v>1</v>
      </c>
      <c r="D118" t="str">
        <f t="shared" si="9"/>
        <v>1</v>
      </c>
      <c r="E118" t="str">
        <f t="shared" si="10"/>
        <v/>
      </c>
      <c r="F118" t="str">
        <f t="shared" si="11"/>
        <v/>
      </c>
      <c r="H118" t="str">
        <f t="shared" si="12"/>
        <v>1</v>
      </c>
      <c r="I118" t="str">
        <f t="shared" si="13"/>
        <v>Mauricius</v>
      </c>
      <c r="J118" s="97">
        <f t="shared" si="14"/>
        <v>3273</v>
      </c>
      <c r="K118" s="110"/>
    </row>
    <row r="119" spans="1:11" x14ac:dyDescent="0.35">
      <c r="A119" s="94" t="s">
        <v>241</v>
      </c>
      <c r="B119" s="95">
        <v>0.625</v>
      </c>
      <c r="C119" s="96" t="b">
        <f t="shared" si="8"/>
        <v>1</v>
      </c>
      <c r="D119" t="str">
        <f t="shared" si="9"/>
        <v>1</v>
      </c>
      <c r="E119" t="str">
        <f t="shared" si="10"/>
        <v/>
      </c>
      <c r="F119" t="str">
        <f t="shared" si="11"/>
        <v/>
      </c>
      <c r="H119" t="str">
        <f t="shared" si="12"/>
        <v>1</v>
      </c>
      <c r="I119" t="str">
        <f t="shared" si="13"/>
        <v>Mauritánie</v>
      </c>
      <c r="J119" s="97">
        <f t="shared" si="14"/>
        <v>3273</v>
      </c>
      <c r="K119" s="110"/>
    </row>
    <row r="120" spans="1:11" x14ac:dyDescent="0.35">
      <c r="A120" s="94" t="s">
        <v>242</v>
      </c>
      <c r="B120" s="95">
        <v>0.67100000000000004</v>
      </c>
      <c r="C120" s="96" t="b">
        <f t="shared" si="8"/>
        <v>1</v>
      </c>
      <c r="D120" t="str">
        <f t="shared" si="9"/>
        <v>1</v>
      </c>
      <c r="E120" t="str">
        <f t="shared" si="10"/>
        <v/>
      </c>
      <c r="F120" t="str">
        <f t="shared" si="11"/>
        <v/>
      </c>
      <c r="H120" t="str">
        <f t="shared" si="12"/>
        <v>1</v>
      </c>
      <c r="I120" t="str">
        <f t="shared" si="13"/>
        <v>Mexiko</v>
      </c>
      <c r="J120" s="97">
        <f t="shared" si="14"/>
        <v>3273</v>
      </c>
      <c r="K120" s="110"/>
    </row>
    <row r="121" spans="1:11" x14ac:dyDescent="0.35">
      <c r="A121" s="94" t="s">
        <v>243</v>
      </c>
      <c r="B121" s="95">
        <v>0.62</v>
      </c>
      <c r="C121" s="96" t="b">
        <f t="shared" si="8"/>
        <v>1</v>
      </c>
      <c r="D121" t="str">
        <f t="shared" si="9"/>
        <v>1</v>
      </c>
      <c r="E121" t="str">
        <f t="shared" si="10"/>
        <v/>
      </c>
      <c r="F121" t="str">
        <f t="shared" si="11"/>
        <v/>
      </c>
      <c r="H121" t="str">
        <f t="shared" si="12"/>
        <v>1</v>
      </c>
      <c r="I121" t="str">
        <f t="shared" si="13"/>
        <v>Moldavská republika</v>
      </c>
      <c r="J121" s="97">
        <f t="shared" si="14"/>
        <v>3273</v>
      </c>
      <c r="K121" s="110"/>
    </row>
    <row r="122" spans="1:11" x14ac:dyDescent="0.35">
      <c r="A122" s="94" t="s">
        <v>244</v>
      </c>
      <c r="B122" s="95">
        <v>0.71499999999999997</v>
      </c>
      <c r="C122" s="96" t="b">
        <f t="shared" si="8"/>
        <v>1</v>
      </c>
      <c r="D122" t="str">
        <f t="shared" si="9"/>
        <v>1</v>
      </c>
      <c r="E122" t="str">
        <f t="shared" si="10"/>
        <v/>
      </c>
      <c r="F122" t="str">
        <f t="shared" si="11"/>
        <v/>
      </c>
      <c r="H122" t="str">
        <f t="shared" si="12"/>
        <v>1</v>
      </c>
      <c r="I122" t="str">
        <f t="shared" si="13"/>
        <v>Mosambik</v>
      </c>
      <c r="J122" s="97">
        <f t="shared" si="14"/>
        <v>3273</v>
      </c>
      <c r="K122" s="110"/>
    </row>
    <row r="123" spans="1:11" x14ac:dyDescent="0.35">
      <c r="A123" s="94" t="s">
        <v>60</v>
      </c>
      <c r="B123" s="95">
        <v>0.65500000000000003</v>
      </c>
      <c r="C123" s="96" t="b">
        <f t="shared" si="8"/>
        <v>1</v>
      </c>
      <c r="D123" t="str">
        <f t="shared" si="9"/>
        <v>1</v>
      </c>
      <c r="E123" t="str">
        <f t="shared" si="10"/>
        <v/>
      </c>
      <c r="F123" t="str">
        <f t="shared" si="11"/>
        <v/>
      </c>
      <c r="H123" t="str">
        <f t="shared" si="12"/>
        <v>1</v>
      </c>
      <c r="I123" t="str">
        <f t="shared" si="13"/>
        <v>Myanmar</v>
      </c>
      <c r="J123" s="97">
        <f t="shared" si="14"/>
        <v>3273</v>
      </c>
      <c r="K123" s="110"/>
    </row>
    <row r="124" spans="1:11" x14ac:dyDescent="0.35">
      <c r="A124" s="94" t="s">
        <v>245</v>
      </c>
      <c r="B124" s="95">
        <v>0.61399999999999999</v>
      </c>
      <c r="C124" s="96" t="b">
        <f t="shared" si="8"/>
        <v>1</v>
      </c>
      <c r="D124" t="str">
        <f t="shared" si="9"/>
        <v>1</v>
      </c>
      <c r="E124" t="str">
        <f t="shared" si="10"/>
        <v/>
      </c>
      <c r="F124" t="str">
        <f t="shared" si="11"/>
        <v/>
      </c>
      <c r="H124" t="str">
        <f t="shared" si="12"/>
        <v>1</v>
      </c>
      <c r="I124" t="str">
        <f t="shared" si="13"/>
        <v>Namibie</v>
      </c>
      <c r="J124" s="97">
        <f t="shared" si="14"/>
        <v>3273</v>
      </c>
      <c r="K124" s="110"/>
    </row>
    <row r="125" spans="1:11" x14ac:dyDescent="0.35">
      <c r="A125" s="94" t="s">
        <v>246</v>
      </c>
      <c r="B125" s="95">
        <v>0.97</v>
      </c>
      <c r="C125" s="96" t="b">
        <f t="shared" si="8"/>
        <v>1</v>
      </c>
      <c r="D125" t="str">
        <f t="shared" si="9"/>
        <v/>
      </c>
      <c r="E125" t="str">
        <f t="shared" si="10"/>
        <v>2</v>
      </c>
      <c r="F125" t="str">
        <f t="shared" si="11"/>
        <v/>
      </c>
      <c r="H125" t="str">
        <f t="shared" si="12"/>
        <v>2</v>
      </c>
      <c r="I125" t="str">
        <f t="shared" si="13"/>
        <v>Německo</v>
      </c>
      <c r="J125" s="97">
        <f t="shared" si="14"/>
        <v>3818</v>
      </c>
      <c r="K125" s="110"/>
    </row>
    <row r="126" spans="1:11" x14ac:dyDescent="0.35">
      <c r="A126" s="94" t="s">
        <v>247</v>
      </c>
      <c r="B126" s="95">
        <v>0.77</v>
      </c>
      <c r="C126" s="96" t="b">
        <f t="shared" si="8"/>
        <v>1</v>
      </c>
      <c r="D126" t="str">
        <f t="shared" si="9"/>
        <v>1</v>
      </c>
      <c r="E126" t="str">
        <f t="shared" si="10"/>
        <v/>
      </c>
      <c r="F126" t="str">
        <f t="shared" si="11"/>
        <v/>
      </c>
      <c r="H126" t="str">
        <f t="shared" si="12"/>
        <v>1</v>
      </c>
      <c r="I126" t="str">
        <f t="shared" si="13"/>
        <v>Nepál</v>
      </c>
      <c r="J126" s="97">
        <f t="shared" si="14"/>
        <v>3273</v>
      </c>
      <c r="K126" s="110"/>
    </row>
    <row r="127" spans="1:11" x14ac:dyDescent="0.35">
      <c r="A127" s="94" t="s">
        <v>61</v>
      </c>
      <c r="B127" s="95">
        <v>0.84799999999999998</v>
      </c>
      <c r="C127" s="96" t="b">
        <f t="shared" si="8"/>
        <v>1</v>
      </c>
      <c r="D127" t="str">
        <f t="shared" si="9"/>
        <v/>
      </c>
      <c r="E127" t="str">
        <f t="shared" si="10"/>
        <v>2</v>
      </c>
      <c r="F127" t="str">
        <f t="shared" si="11"/>
        <v/>
      </c>
      <c r="H127" t="str">
        <f t="shared" si="12"/>
        <v>2</v>
      </c>
      <c r="I127" t="str">
        <f t="shared" si="13"/>
        <v>Niger</v>
      </c>
      <c r="J127" s="97">
        <f t="shared" si="14"/>
        <v>3818</v>
      </c>
      <c r="K127" s="110"/>
    </row>
    <row r="128" spans="1:11" x14ac:dyDescent="0.35">
      <c r="A128" s="94" t="s">
        <v>248</v>
      </c>
      <c r="B128" s="95">
        <v>0.92600000000000005</v>
      </c>
      <c r="C128" s="96" t="b">
        <f t="shared" si="8"/>
        <v>1</v>
      </c>
      <c r="D128" t="str">
        <f t="shared" si="9"/>
        <v/>
      </c>
      <c r="E128" t="str">
        <f t="shared" si="10"/>
        <v>2</v>
      </c>
      <c r="F128" t="str">
        <f t="shared" si="11"/>
        <v/>
      </c>
      <c r="H128" t="str">
        <f t="shared" si="12"/>
        <v>2</v>
      </c>
      <c r="I128" t="str">
        <f t="shared" si="13"/>
        <v>Nigérie</v>
      </c>
      <c r="J128" s="97">
        <f t="shared" si="14"/>
        <v>3818</v>
      </c>
      <c r="K128" s="110"/>
    </row>
    <row r="129" spans="1:11" x14ac:dyDescent="0.35">
      <c r="A129" s="94" t="s">
        <v>249</v>
      </c>
      <c r="B129" s="95">
        <v>0.56499999999999995</v>
      </c>
      <c r="C129" s="96" t="b">
        <f t="shared" si="8"/>
        <v>1</v>
      </c>
      <c r="D129" t="str">
        <f t="shared" si="9"/>
        <v>1</v>
      </c>
      <c r="E129" t="str">
        <f t="shared" si="10"/>
        <v/>
      </c>
      <c r="F129" t="str">
        <f t="shared" si="11"/>
        <v/>
      </c>
      <c r="H129" t="str">
        <f t="shared" si="12"/>
        <v>1</v>
      </c>
      <c r="I129" t="str">
        <f t="shared" si="13"/>
        <v>Nikaragua</v>
      </c>
      <c r="J129" s="97">
        <f t="shared" si="14"/>
        <v>3273</v>
      </c>
      <c r="K129" s="110"/>
    </row>
    <row r="130" spans="1:11" x14ac:dyDescent="0.35">
      <c r="A130" s="94" t="s">
        <v>250</v>
      </c>
      <c r="B130" s="95">
        <v>1.079</v>
      </c>
      <c r="C130" s="96" t="b">
        <f t="shared" si="8"/>
        <v>1</v>
      </c>
      <c r="D130" t="str">
        <f t="shared" si="9"/>
        <v/>
      </c>
      <c r="E130" t="str">
        <f t="shared" si="10"/>
        <v/>
      </c>
      <c r="F130" t="str">
        <f t="shared" si="11"/>
        <v>3</v>
      </c>
      <c r="H130" t="str">
        <f t="shared" si="12"/>
        <v>3</v>
      </c>
      <c r="I130" t="str">
        <f t="shared" si="13"/>
        <v>Nizozemsko</v>
      </c>
      <c r="J130" s="97">
        <f t="shared" si="14"/>
        <v>4364</v>
      </c>
      <c r="K130" s="110"/>
    </row>
    <row r="131" spans="1:11" x14ac:dyDescent="0.35">
      <c r="A131" s="94" t="s">
        <v>251</v>
      </c>
      <c r="B131" s="95">
        <v>1.306</v>
      </c>
      <c r="C131" s="96" t="b">
        <f t="shared" si="8"/>
        <v>1</v>
      </c>
      <c r="D131" t="str">
        <f t="shared" si="9"/>
        <v/>
      </c>
      <c r="E131" t="str">
        <f t="shared" si="10"/>
        <v/>
      </c>
      <c r="F131" t="str">
        <f t="shared" si="11"/>
        <v>3</v>
      </c>
      <c r="H131" t="str">
        <f t="shared" si="12"/>
        <v>3</v>
      </c>
      <c r="I131" t="str">
        <f t="shared" si="13"/>
        <v>Norsko</v>
      </c>
      <c r="J131" s="97">
        <f t="shared" si="14"/>
        <v>4364</v>
      </c>
      <c r="K131" s="110"/>
    </row>
    <row r="132" spans="1:11" x14ac:dyDescent="0.35">
      <c r="A132" s="94" t="s">
        <v>252</v>
      </c>
      <c r="B132" s="95">
        <v>1.1719999999999999</v>
      </c>
      <c r="C132" s="96" t="b">
        <f t="shared" si="8"/>
        <v>1</v>
      </c>
      <c r="D132" t="str">
        <f t="shared" si="9"/>
        <v/>
      </c>
      <c r="E132" t="str">
        <f t="shared" si="10"/>
        <v/>
      </c>
      <c r="F132" t="str">
        <f t="shared" si="11"/>
        <v>3</v>
      </c>
      <c r="H132" t="str">
        <f t="shared" si="12"/>
        <v>3</v>
      </c>
      <c r="I132" t="str">
        <f t="shared" si="13"/>
        <v>Nová Kaledonie</v>
      </c>
      <c r="J132" s="97">
        <f t="shared" si="14"/>
        <v>4364</v>
      </c>
      <c r="K132" s="110"/>
    </row>
    <row r="133" spans="1:11" x14ac:dyDescent="0.35">
      <c r="A133" s="94" t="s">
        <v>253</v>
      </c>
      <c r="B133" s="95">
        <v>0.99399999999999999</v>
      </c>
      <c r="C133" s="96" t="b">
        <f t="shared" si="8"/>
        <v>1</v>
      </c>
      <c r="D133" t="str">
        <f t="shared" si="9"/>
        <v/>
      </c>
      <c r="E133" t="str">
        <f t="shared" si="10"/>
        <v>2</v>
      </c>
      <c r="F133" t="str">
        <f t="shared" si="11"/>
        <v/>
      </c>
      <c r="H133" t="str">
        <f t="shared" si="12"/>
        <v>2</v>
      </c>
      <c r="I133" t="str">
        <f t="shared" si="13"/>
        <v>Nový Zéland</v>
      </c>
      <c r="J133" s="97">
        <f t="shared" si="14"/>
        <v>3818</v>
      </c>
      <c r="K133" s="110"/>
    </row>
    <row r="134" spans="1:11" x14ac:dyDescent="0.35">
      <c r="A134" s="94" t="s">
        <v>254</v>
      </c>
      <c r="B134" s="95">
        <v>0.51900000000000002</v>
      </c>
      <c r="C134" s="96" t="b">
        <f t="shared" si="8"/>
        <v>1</v>
      </c>
      <c r="D134" t="str">
        <f t="shared" si="9"/>
        <v>1</v>
      </c>
      <c r="E134" t="str">
        <f t="shared" si="10"/>
        <v/>
      </c>
      <c r="F134" t="str">
        <f t="shared" si="11"/>
        <v/>
      </c>
      <c r="H134" t="str">
        <f t="shared" si="12"/>
        <v>1</v>
      </c>
      <c r="I134" t="str">
        <f t="shared" si="13"/>
        <v>Pákistán</v>
      </c>
      <c r="J134" s="97">
        <f t="shared" si="14"/>
        <v>3273</v>
      </c>
      <c r="K134" s="110"/>
    </row>
    <row r="135" spans="1:11" x14ac:dyDescent="0.35">
      <c r="A135" s="94" t="s">
        <v>255</v>
      </c>
      <c r="B135" s="95">
        <v>1.1080000000000001</v>
      </c>
      <c r="C135" s="96" t="b">
        <f t="shared" si="8"/>
        <v>1</v>
      </c>
      <c r="D135" t="str">
        <f t="shared" si="9"/>
        <v/>
      </c>
      <c r="E135" t="str">
        <f t="shared" si="10"/>
        <v/>
      </c>
      <c r="F135" t="str">
        <f t="shared" si="11"/>
        <v>3</v>
      </c>
      <c r="H135" t="str">
        <f t="shared" si="12"/>
        <v>3</v>
      </c>
      <c r="I135" t="str">
        <f t="shared" si="13"/>
        <v>Palestinská autonomní území</v>
      </c>
      <c r="J135" s="97">
        <f t="shared" si="14"/>
        <v>4364</v>
      </c>
      <c r="K135" s="110"/>
    </row>
    <row r="136" spans="1:11" x14ac:dyDescent="0.35">
      <c r="A136" s="94" t="s">
        <v>62</v>
      </c>
      <c r="B136" s="95">
        <v>0.63200000000000001</v>
      </c>
      <c r="C136" s="96" t="b">
        <f t="shared" si="8"/>
        <v>1</v>
      </c>
      <c r="D136" t="str">
        <f t="shared" si="9"/>
        <v>1</v>
      </c>
      <c r="E136" t="str">
        <f t="shared" si="10"/>
        <v/>
      </c>
      <c r="F136" t="str">
        <f t="shared" si="11"/>
        <v/>
      </c>
      <c r="H136" t="str">
        <f t="shared" si="12"/>
        <v>1</v>
      </c>
      <c r="I136" t="str">
        <f t="shared" si="13"/>
        <v>Panama</v>
      </c>
      <c r="J136" s="97">
        <f t="shared" si="14"/>
        <v>3273</v>
      </c>
      <c r="K136" s="110"/>
    </row>
    <row r="137" spans="1:11" x14ac:dyDescent="0.35">
      <c r="A137" s="94" t="s">
        <v>256</v>
      </c>
      <c r="B137" s="95">
        <v>1.0149999999999999</v>
      </c>
      <c r="C137" s="96" t="b">
        <f t="shared" si="8"/>
        <v>1</v>
      </c>
      <c r="D137" t="str">
        <f t="shared" si="9"/>
        <v/>
      </c>
      <c r="E137" t="str">
        <f t="shared" si="10"/>
        <v/>
      </c>
      <c r="F137" t="str">
        <f t="shared" si="11"/>
        <v>3</v>
      </c>
      <c r="H137" t="str">
        <f t="shared" si="12"/>
        <v>3</v>
      </c>
      <c r="I137" t="str">
        <f t="shared" si="13"/>
        <v>Papua-Nová Guinea</v>
      </c>
      <c r="J137" s="97">
        <f t="shared" si="14"/>
        <v>4364</v>
      </c>
      <c r="K137" s="110"/>
    </row>
    <row r="138" spans="1:11" x14ac:dyDescent="0.35">
      <c r="A138" s="94" t="s">
        <v>63</v>
      </c>
      <c r="B138" s="95">
        <v>0.69</v>
      </c>
      <c r="C138" s="96" t="b">
        <f t="shared" si="8"/>
        <v>1</v>
      </c>
      <c r="D138" t="str">
        <f t="shared" si="9"/>
        <v>1</v>
      </c>
      <c r="E138" t="str">
        <f t="shared" si="10"/>
        <v/>
      </c>
      <c r="F138" t="str">
        <f t="shared" si="11"/>
        <v/>
      </c>
      <c r="H138" t="str">
        <f t="shared" si="12"/>
        <v>1</v>
      </c>
      <c r="I138" t="str">
        <f t="shared" si="13"/>
        <v>Paraguay</v>
      </c>
      <c r="J138" s="97">
        <f t="shared" si="14"/>
        <v>3273</v>
      </c>
      <c r="K138" s="110"/>
    </row>
    <row r="139" spans="1:11" x14ac:dyDescent="0.35">
      <c r="A139" s="94" t="s">
        <v>64</v>
      </c>
      <c r="B139" s="95">
        <v>0.80200000000000005</v>
      </c>
      <c r="C139" s="96" t="b">
        <f t="shared" si="8"/>
        <v>1</v>
      </c>
      <c r="D139" t="str">
        <f t="shared" si="9"/>
        <v/>
      </c>
      <c r="E139" t="str">
        <f t="shared" si="10"/>
        <v>2</v>
      </c>
      <c r="F139" t="str">
        <f t="shared" si="11"/>
        <v/>
      </c>
      <c r="H139" t="str">
        <f t="shared" si="12"/>
        <v>2</v>
      </c>
      <c r="I139" t="str">
        <f t="shared" si="13"/>
        <v>Peru</v>
      </c>
      <c r="J139" s="97">
        <f t="shared" si="14"/>
        <v>3818</v>
      </c>
      <c r="K139" s="110"/>
    </row>
    <row r="140" spans="1:11" x14ac:dyDescent="0.35">
      <c r="A140" s="94" t="s">
        <v>257</v>
      </c>
      <c r="B140" s="95">
        <v>0.98299999999999998</v>
      </c>
      <c r="C140" s="96" t="b">
        <f t="shared" si="8"/>
        <v>1</v>
      </c>
      <c r="D140" t="str">
        <f t="shared" si="9"/>
        <v/>
      </c>
      <c r="E140" t="str">
        <f t="shared" si="10"/>
        <v>2</v>
      </c>
      <c r="F140" t="str">
        <f t="shared" si="11"/>
        <v/>
      </c>
      <c r="H140" t="str">
        <f t="shared" si="12"/>
        <v>2</v>
      </c>
      <c r="I140" t="str">
        <f t="shared" si="13"/>
        <v>Pobřeží slonoviny</v>
      </c>
      <c r="J140" s="97">
        <f t="shared" si="14"/>
        <v>3818</v>
      </c>
      <c r="K140" s="110"/>
    </row>
    <row r="141" spans="1:11" x14ac:dyDescent="0.35">
      <c r="A141" s="94" t="s">
        <v>258</v>
      </c>
      <c r="B141" s="95">
        <v>0.755</v>
      </c>
      <c r="C141" s="96" t="b">
        <f t="shared" si="8"/>
        <v>1</v>
      </c>
      <c r="D141" t="str">
        <f t="shared" si="9"/>
        <v>1</v>
      </c>
      <c r="E141" t="str">
        <f t="shared" si="10"/>
        <v/>
      </c>
      <c r="F141" t="str">
        <f t="shared" si="11"/>
        <v/>
      </c>
      <c r="H141" t="str">
        <f t="shared" si="12"/>
        <v>1</v>
      </c>
      <c r="I141" t="str">
        <f t="shared" si="13"/>
        <v>Polsko</v>
      </c>
      <c r="J141" s="97">
        <f t="shared" si="14"/>
        <v>3273</v>
      </c>
      <c r="K141" s="110"/>
    </row>
    <row r="142" spans="1:11" x14ac:dyDescent="0.35">
      <c r="A142" s="94" t="s">
        <v>259</v>
      </c>
      <c r="B142" s="95">
        <v>0.84199999999999997</v>
      </c>
      <c r="C142" s="96" t="b">
        <f t="shared" si="8"/>
        <v>1</v>
      </c>
      <c r="D142" t="str">
        <f t="shared" si="9"/>
        <v/>
      </c>
      <c r="E142" t="str">
        <f t="shared" si="10"/>
        <v>2</v>
      </c>
      <c r="F142" t="str">
        <f t="shared" si="11"/>
        <v/>
      </c>
      <c r="H142" t="str">
        <f t="shared" si="12"/>
        <v>2</v>
      </c>
      <c r="I142" t="str">
        <f t="shared" si="13"/>
        <v>Portugalsko</v>
      </c>
      <c r="J142" s="97">
        <f t="shared" si="14"/>
        <v>3818</v>
      </c>
      <c r="K142" s="110"/>
    </row>
    <row r="143" spans="1:11" x14ac:dyDescent="0.35">
      <c r="A143" s="94" t="s">
        <v>260</v>
      </c>
      <c r="B143" s="95">
        <v>1.0669999999999999</v>
      </c>
      <c r="C143" s="96" t="b">
        <f t="shared" si="8"/>
        <v>1</v>
      </c>
      <c r="D143" t="str">
        <f t="shared" si="9"/>
        <v/>
      </c>
      <c r="E143" t="str">
        <f t="shared" si="10"/>
        <v/>
      </c>
      <c r="F143" t="str">
        <f t="shared" si="11"/>
        <v>3</v>
      </c>
      <c r="H143" t="str">
        <f t="shared" si="12"/>
        <v>3</v>
      </c>
      <c r="I143" t="str">
        <f t="shared" si="13"/>
        <v>Rakousko</v>
      </c>
      <c r="J143" s="97">
        <f t="shared" si="14"/>
        <v>4364</v>
      </c>
      <c r="K143" s="110"/>
    </row>
    <row r="144" spans="1:11" x14ac:dyDescent="0.35">
      <c r="A144" s="94" t="s">
        <v>261</v>
      </c>
      <c r="B144" s="95">
        <v>0.67300000000000004</v>
      </c>
      <c r="C144" s="96" t="b">
        <f t="shared" si="8"/>
        <v>1</v>
      </c>
      <c r="D144" t="str">
        <f t="shared" si="9"/>
        <v>1</v>
      </c>
      <c r="E144" t="str">
        <f t="shared" si="10"/>
        <v/>
      </c>
      <c r="F144" t="str">
        <f t="shared" si="11"/>
        <v/>
      </c>
      <c r="H144" t="str">
        <f t="shared" si="12"/>
        <v>1</v>
      </c>
      <c r="I144" t="str">
        <f t="shared" si="13"/>
        <v>Republika Srbsko</v>
      </c>
      <c r="J144" s="97">
        <f t="shared" si="14"/>
        <v>3273</v>
      </c>
      <c r="K144" s="110"/>
    </row>
    <row r="145" spans="1:11" x14ac:dyDescent="0.35">
      <c r="A145" s="94" t="s">
        <v>262</v>
      </c>
      <c r="B145" s="95">
        <v>0.68799999999999994</v>
      </c>
      <c r="C145" s="96" t="b">
        <f t="shared" si="8"/>
        <v>1</v>
      </c>
      <c r="D145" t="str">
        <f t="shared" si="9"/>
        <v>1</v>
      </c>
      <c r="E145" t="str">
        <f t="shared" si="10"/>
        <v/>
      </c>
      <c r="F145" t="str">
        <f t="shared" si="11"/>
        <v/>
      </c>
      <c r="H145" t="str">
        <f t="shared" si="12"/>
        <v>1</v>
      </c>
      <c r="I145" t="str">
        <f t="shared" si="13"/>
        <v>Rumunsko</v>
      </c>
      <c r="J145" s="97">
        <f t="shared" si="14"/>
        <v>3273</v>
      </c>
      <c r="K145" s="110"/>
    </row>
    <row r="146" spans="1:11" x14ac:dyDescent="0.35">
      <c r="A146" s="94" t="s">
        <v>263</v>
      </c>
      <c r="B146" s="95">
        <v>1.054</v>
      </c>
      <c r="C146" s="96" t="b">
        <f t="shared" si="8"/>
        <v>1</v>
      </c>
      <c r="D146" t="str">
        <f t="shared" si="9"/>
        <v/>
      </c>
      <c r="E146" t="str">
        <f t="shared" si="10"/>
        <v/>
      </c>
      <c r="F146" t="str">
        <f t="shared" si="11"/>
        <v>3</v>
      </c>
      <c r="H146" t="str">
        <f t="shared" si="12"/>
        <v>3</v>
      </c>
      <c r="I146" t="str">
        <f t="shared" si="13"/>
        <v>Rusko</v>
      </c>
      <c r="J146" s="97">
        <f t="shared" si="14"/>
        <v>4364</v>
      </c>
      <c r="K146" s="110"/>
    </row>
    <row r="147" spans="1:11" x14ac:dyDescent="0.35">
      <c r="A147" s="94" t="s">
        <v>65</v>
      </c>
      <c r="B147" s="95">
        <v>0.82499999999999996</v>
      </c>
      <c r="C147" s="96" t="b">
        <f t="shared" si="8"/>
        <v>1</v>
      </c>
      <c r="D147" t="str">
        <f t="shared" si="9"/>
        <v/>
      </c>
      <c r="E147" t="str">
        <f t="shared" si="10"/>
        <v>2</v>
      </c>
      <c r="F147" t="str">
        <f t="shared" si="11"/>
        <v/>
      </c>
      <c r="H147" t="str">
        <f t="shared" si="12"/>
        <v>2</v>
      </c>
      <c r="I147" t="str">
        <f t="shared" si="13"/>
        <v>Rwanda</v>
      </c>
      <c r="J147" s="97">
        <f t="shared" si="14"/>
        <v>3818</v>
      </c>
      <c r="K147" s="110"/>
    </row>
    <row r="148" spans="1:11" x14ac:dyDescent="0.35">
      <c r="A148" s="94" t="s">
        <v>264</v>
      </c>
      <c r="B148" s="95">
        <v>0.88700000000000001</v>
      </c>
      <c r="C148" s="96" t="b">
        <f t="shared" si="8"/>
        <v>1</v>
      </c>
      <c r="D148" t="str">
        <f t="shared" si="9"/>
        <v/>
      </c>
      <c r="E148" t="str">
        <f t="shared" si="10"/>
        <v>2</v>
      </c>
      <c r="F148" t="str">
        <f t="shared" si="11"/>
        <v/>
      </c>
      <c r="H148" t="str">
        <f t="shared" si="12"/>
        <v>2</v>
      </c>
      <c r="I148" t="str">
        <f t="shared" si="13"/>
        <v>Řecko</v>
      </c>
      <c r="J148" s="97">
        <f t="shared" si="14"/>
        <v>3818</v>
      </c>
      <c r="K148" s="110"/>
    </row>
    <row r="149" spans="1:11" x14ac:dyDescent="0.35">
      <c r="A149" s="94" t="s">
        <v>265</v>
      </c>
      <c r="B149" s="95">
        <v>0.69599999999999995</v>
      </c>
      <c r="C149" s="96" t="b">
        <f t="shared" si="8"/>
        <v>1</v>
      </c>
      <c r="D149" t="str">
        <f t="shared" si="9"/>
        <v>1</v>
      </c>
      <c r="E149" t="str">
        <f t="shared" si="10"/>
        <v/>
      </c>
      <c r="F149" t="str">
        <f t="shared" si="11"/>
        <v/>
      </c>
      <c r="H149" t="str">
        <f t="shared" si="12"/>
        <v>1</v>
      </c>
      <c r="I149" t="str">
        <f t="shared" si="13"/>
        <v>Salvador</v>
      </c>
      <c r="J149" s="97">
        <f t="shared" si="14"/>
        <v>3273</v>
      </c>
      <c r="K149" s="110"/>
    </row>
    <row r="150" spans="1:11" x14ac:dyDescent="0.35">
      <c r="A150" s="94" t="s">
        <v>66</v>
      </c>
      <c r="B150" s="95">
        <v>0.83</v>
      </c>
      <c r="C150" s="96" t="b">
        <f t="shared" si="8"/>
        <v>1</v>
      </c>
      <c r="D150" t="str">
        <f t="shared" si="9"/>
        <v/>
      </c>
      <c r="E150" t="str">
        <f t="shared" si="10"/>
        <v>2</v>
      </c>
      <c r="F150" t="str">
        <f t="shared" si="11"/>
        <v/>
      </c>
      <c r="H150" t="str">
        <f t="shared" si="12"/>
        <v>2</v>
      </c>
      <c r="I150" t="str">
        <f t="shared" si="13"/>
        <v>Samoa</v>
      </c>
      <c r="J150" s="97">
        <f t="shared" si="14"/>
        <v>3818</v>
      </c>
      <c r="K150" s="110"/>
    </row>
    <row r="151" spans="1:11" x14ac:dyDescent="0.35">
      <c r="A151" s="94" t="s">
        <v>266</v>
      </c>
      <c r="B151" s="95">
        <v>0.80800000000000005</v>
      </c>
      <c r="C151" s="96"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Saúdská Arábie</v>
      </c>
      <c r="J151" s="97">
        <f t="shared" si="14"/>
        <v>3818</v>
      </c>
      <c r="K151" s="110"/>
    </row>
    <row r="152" spans="1:11" x14ac:dyDescent="0.35">
      <c r="A152" s="94" t="s">
        <v>67</v>
      </c>
      <c r="B152" s="95">
        <v>0.94699999999999995</v>
      </c>
      <c r="C152" s="96" t="b">
        <f t="shared" si="15"/>
        <v>1</v>
      </c>
      <c r="D152" t="str">
        <f t="shared" si="16"/>
        <v/>
      </c>
      <c r="E152" t="str">
        <f t="shared" si="17"/>
        <v>2</v>
      </c>
      <c r="F152" t="str">
        <f t="shared" si="18"/>
        <v/>
      </c>
      <c r="H152" t="str">
        <f t="shared" si="19"/>
        <v>2</v>
      </c>
      <c r="I152" t="str">
        <f t="shared" ref="I152:I189" si="20">A152</f>
        <v>Senegal</v>
      </c>
      <c r="J152" s="97">
        <f t="shared" ref="J152:J189" si="21">VLOOKUP(H152,$I$17:$J$19,2,FALSE)</f>
        <v>3818</v>
      </c>
      <c r="K152" s="110"/>
    </row>
    <row r="153" spans="1:11" x14ac:dyDescent="0.35">
      <c r="A153" s="94" t="s">
        <v>68</v>
      </c>
      <c r="B153" s="95">
        <v>1.0680000000000001</v>
      </c>
      <c r="C153" s="96" t="b">
        <f t="shared" si="15"/>
        <v>1</v>
      </c>
      <c r="D153" t="str">
        <f t="shared" si="16"/>
        <v/>
      </c>
      <c r="E153" t="str">
        <f t="shared" si="17"/>
        <v/>
      </c>
      <c r="F153" t="str">
        <f t="shared" si="18"/>
        <v>3</v>
      </c>
      <c r="H153" t="str">
        <f t="shared" si="19"/>
        <v>3</v>
      </c>
      <c r="I153" t="str">
        <f t="shared" si="20"/>
        <v>Sierra Leone</v>
      </c>
      <c r="J153" s="97">
        <f t="shared" si="21"/>
        <v>4364</v>
      </c>
      <c r="K153" s="110"/>
    </row>
    <row r="154" spans="1:11" x14ac:dyDescent="0.35">
      <c r="A154" s="94" t="s">
        <v>267</v>
      </c>
      <c r="B154" s="95">
        <v>1.1299999999999999</v>
      </c>
      <c r="C154" s="96" t="b">
        <f t="shared" si="15"/>
        <v>1</v>
      </c>
      <c r="D154" t="str">
        <f t="shared" si="16"/>
        <v/>
      </c>
      <c r="E154" t="str">
        <f t="shared" si="17"/>
        <v/>
      </c>
      <c r="F154" t="str">
        <f t="shared" si="18"/>
        <v>3</v>
      </c>
      <c r="H154" t="str">
        <f t="shared" si="19"/>
        <v>3</v>
      </c>
      <c r="I154" t="str">
        <f t="shared" si="20"/>
        <v>Singapur</v>
      </c>
      <c r="J154" s="97">
        <f t="shared" si="21"/>
        <v>4364</v>
      </c>
      <c r="K154" s="110"/>
    </row>
    <row r="155" spans="1:11" x14ac:dyDescent="0.35">
      <c r="A155" s="94" t="s">
        <v>268</v>
      </c>
      <c r="B155" s="95">
        <v>0.80400000000000005</v>
      </c>
      <c r="C155" s="96" t="b">
        <f t="shared" si="15"/>
        <v>1</v>
      </c>
      <c r="D155" t="str">
        <f t="shared" si="16"/>
        <v/>
      </c>
      <c r="E155" t="str">
        <f t="shared" si="17"/>
        <v>2</v>
      </c>
      <c r="F155" t="str">
        <f t="shared" si="18"/>
        <v/>
      </c>
      <c r="H155" t="str">
        <f t="shared" si="19"/>
        <v>2</v>
      </c>
      <c r="I155" t="str">
        <f t="shared" si="20"/>
        <v>Slovensko</v>
      </c>
      <c r="J155" s="97">
        <f t="shared" si="21"/>
        <v>3818</v>
      </c>
      <c r="K155" s="110"/>
    </row>
    <row r="156" spans="1:11" x14ac:dyDescent="0.35">
      <c r="A156" s="94" t="s">
        <v>269</v>
      </c>
      <c r="B156" s="95">
        <v>0.86099999999999999</v>
      </c>
      <c r="C156" s="96" t="b">
        <f t="shared" si="15"/>
        <v>1</v>
      </c>
      <c r="D156" t="str">
        <f t="shared" si="16"/>
        <v/>
      </c>
      <c r="E156" t="str">
        <f t="shared" si="17"/>
        <v>2</v>
      </c>
      <c r="F156" t="str">
        <f t="shared" si="18"/>
        <v/>
      </c>
      <c r="H156" t="str">
        <f t="shared" si="19"/>
        <v>2</v>
      </c>
      <c r="I156" t="str">
        <f t="shared" si="20"/>
        <v>Slovinsko</v>
      </c>
      <c r="J156" s="97">
        <f t="shared" si="21"/>
        <v>3818</v>
      </c>
      <c r="K156" s="110"/>
    </row>
    <row r="157" spans="1:11" x14ac:dyDescent="0.35">
      <c r="A157" s="94" t="s">
        <v>270</v>
      </c>
      <c r="B157" s="95">
        <v>0.91500000000000004</v>
      </c>
      <c r="C157" s="96" t="b">
        <f t="shared" si="15"/>
        <v>1</v>
      </c>
      <c r="D157" t="str">
        <f t="shared" si="16"/>
        <v/>
      </c>
      <c r="E157" t="str">
        <f t="shared" si="17"/>
        <v>2</v>
      </c>
      <c r="F157" t="str">
        <f t="shared" si="18"/>
        <v/>
      </c>
      <c r="H157" t="str">
        <f t="shared" si="19"/>
        <v>2</v>
      </c>
      <c r="I157" t="str">
        <f t="shared" si="20"/>
        <v>Spojené arabské emiráty</v>
      </c>
      <c r="J157" s="97">
        <f t="shared" si="21"/>
        <v>3818</v>
      </c>
      <c r="K157" s="110"/>
    </row>
    <row r="158" spans="1:11" x14ac:dyDescent="0.35">
      <c r="A158" s="94" t="s">
        <v>271</v>
      </c>
      <c r="B158" s="95">
        <v>0.69899999999999995</v>
      </c>
      <c r="C158" s="96" t="b">
        <f t="shared" si="15"/>
        <v>1</v>
      </c>
      <c r="D158" t="str">
        <f t="shared" si="16"/>
        <v>1</v>
      </c>
      <c r="E158" t="str">
        <f t="shared" si="17"/>
        <v/>
      </c>
      <c r="F158" t="str">
        <f t="shared" si="18"/>
        <v/>
      </c>
      <c r="H158" t="str">
        <f t="shared" si="19"/>
        <v>1</v>
      </c>
      <c r="I158" t="str">
        <f t="shared" si="20"/>
        <v>Srí Lanka</v>
      </c>
      <c r="J158" s="97">
        <f t="shared" si="21"/>
        <v>3273</v>
      </c>
      <c r="K158" s="110"/>
    </row>
    <row r="159" spans="1:11" x14ac:dyDescent="0.35">
      <c r="A159" s="94" t="s">
        <v>272</v>
      </c>
      <c r="B159" s="95">
        <v>1.0860000000000001</v>
      </c>
      <c r="C159" s="96" t="b">
        <f t="shared" si="15"/>
        <v>1</v>
      </c>
      <c r="D159" t="str">
        <f t="shared" si="16"/>
        <v/>
      </c>
      <c r="E159" t="str">
        <f t="shared" si="17"/>
        <v/>
      </c>
      <c r="F159" t="str">
        <f t="shared" si="18"/>
        <v>3</v>
      </c>
      <c r="H159" t="str">
        <f t="shared" si="19"/>
        <v>3</v>
      </c>
      <c r="I159" t="str">
        <f t="shared" si="20"/>
        <v>Středoafrická republika</v>
      </c>
      <c r="J159" s="97">
        <f t="shared" si="21"/>
        <v>4364</v>
      </c>
      <c r="K159" s="110"/>
    </row>
    <row r="160" spans="1:11" x14ac:dyDescent="0.35">
      <c r="A160" s="94" t="s">
        <v>273</v>
      </c>
      <c r="B160" s="95">
        <v>0.997</v>
      </c>
      <c r="C160" s="96" t="b">
        <f t="shared" si="15"/>
        <v>1</v>
      </c>
      <c r="D160" t="str">
        <f t="shared" si="16"/>
        <v/>
      </c>
      <c r="E160" t="str">
        <f t="shared" si="17"/>
        <v>2</v>
      </c>
      <c r="F160" t="str">
        <f t="shared" si="18"/>
        <v/>
      </c>
      <c r="H160" t="str">
        <f t="shared" si="19"/>
        <v>2</v>
      </c>
      <c r="I160" t="str">
        <f t="shared" si="20"/>
        <v>Súdán</v>
      </c>
      <c r="J160" s="97">
        <f t="shared" si="21"/>
        <v>3818</v>
      </c>
      <c r="K160" s="110"/>
    </row>
    <row r="161" spans="1:11" x14ac:dyDescent="0.35">
      <c r="A161" s="94" t="s">
        <v>274</v>
      </c>
      <c r="B161" s="95">
        <v>0.56000000000000005</v>
      </c>
      <c r="C161" s="96" t="b">
        <f t="shared" si="15"/>
        <v>1</v>
      </c>
      <c r="D161" t="str">
        <f t="shared" si="16"/>
        <v>1</v>
      </c>
      <c r="E161" t="str">
        <f t="shared" si="17"/>
        <v/>
      </c>
      <c r="F161" t="str">
        <f t="shared" si="18"/>
        <v/>
      </c>
      <c r="H161" t="str">
        <f t="shared" si="19"/>
        <v>1</v>
      </c>
      <c r="I161" t="str">
        <f t="shared" si="20"/>
        <v>Surinam</v>
      </c>
      <c r="J161" s="97">
        <f t="shared" si="21"/>
        <v>3273</v>
      </c>
      <c r="K161" s="110"/>
    </row>
    <row r="162" spans="1:11" x14ac:dyDescent="0.35">
      <c r="A162" s="94" t="s">
        <v>275</v>
      </c>
      <c r="B162" s="95">
        <v>0.53500000000000003</v>
      </c>
      <c r="C162" s="96" t="b">
        <f t="shared" si="15"/>
        <v>1</v>
      </c>
      <c r="D162" t="str">
        <f t="shared" si="16"/>
        <v>1</v>
      </c>
      <c r="E162" t="str">
        <f t="shared" si="17"/>
        <v/>
      </c>
      <c r="F162" t="str">
        <f t="shared" si="18"/>
        <v/>
      </c>
      <c r="H162" t="str">
        <f t="shared" si="19"/>
        <v>1</v>
      </c>
      <c r="I162" t="str">
        <f t="shared" si="20"/>
        <v>Svazijsko</v>
      </c>
      <c r="J162" s="97">
        <f t="shared" si="21"/>
        <v>3273</v>
      </c>
      <c r="K162" s="110"/>
    </row>
    <row r="163" spans="1:11" x14ac:dyDescent="0.35">
      <c r="A163" s="94" t="s">
        <v>276</v>
      </c>
      <c r="B163" s="95">
        <v>0.77200000000000002</v>
      </c>
      <c r="C163" s="96" t="b">
        <f t="shared" si="15"/>
        <v>1</v>
      </c>
      <c r="D163" t="str">
        <f t="shared" si="16"/>
        <v>1</v>
      </c>
      <c r="E163" t="str">
        <f t="shared" si="17"/>
        <v/>
      </c>
      <c r="F163" t="str">
        <f t="shared" si="18"/>
        <v/>
      </c>
      <c r="H163" t="str">
        <f t="shared" si="19"/>
        <v>1</v>
      </c>
      <c r="I163" t="str">
        <f t="shared" si="20"/>
        <v>Sýrie</v>
      </c>
      <c r="J163" s="97">
        <f t="shared" si="21"/>
        <v>3273</v>
      </c>
      <c r="K163" s="110"/>
    </row>
    <row r="164" spans="1:11" x14ac:dyDescent="0.35">
      <c r="A164" s="94" t="s">
        <v>277</v>
      </c>
      <c r="B164" s="95">
        <v>1.0740000000000001</v>
      </c>
      <c r="C164" s="96" t="b">
        <f t="shared" si="15"/>
        <v>1</v>
      </c>
      <c r="D164" t="str">
        <f t="shared" si="16"/>
        <v/>
      </c>
      <c r="E164" t="str">
        <f t="shared" si="17"/>
        <v/>
      </c>
      <c r="F164" t="str">
        <f t="shared" si="18"/>
        <v>3</v>
      </c>
      <c r="H164" t="str">
        <f t="shared" si="19"/>
        <v>3</v>
      </c>
      <c r="I164" t="str">
        <f t="shared" si="20"/>
        <v>Šalamounovy ostrovy</v>
      </c>
      <c r="J164" s="97">
        <f t="shared" si="21"/>
        <v>4364</v>
      </c>
      <c r="K164" s="110"/>
    </row>
    <row r="165" spans="1:11" x14ac:dyDescent="0.35">
      <c r="A165" s="94" t="s">
        <v>278</v>
      </c>
      <c r="B165" s="95">
        <v>0.95399999999999996</v>
      </c>
      <c r="C165" s="96" t="b">
        <f t="shared" si="15"/>
        <v>1</v>
      </c>
      <c r="D165" t="str">
        <f t="shared" si="16"/>
        <v/>
      </c>
      <c r="E165" t="str">
        <f t="shared" si="17"/>
        <v>2</v>
      </c>
      <c r="F165" t="str">
        <f t="shared" si="18"/>
        <v/>
      </c>
      <c r="H165" t="str">
        <f t="shared" si="19"/>
        <v>2</v>
      </c>
      <c r="I165" t="str">
        <f t="shared" si="20"/>
        <v>Španělsko</v>
      </c>
      <c r="J165" s="97">
        <f t="shared" si="21"/>
        <v>3818</v>
      </c>
      <c r="K165" s="110"/>
    </row>
    <row r="166" spans="1:11" x14ac:dyDescent="0.35">
      <c r="A166" s="94" t="s">
        <v>279</v>
      </c>
      <c r="B166" s="95">
        <v>1.218</v>
      </c>
      <c r="C166" s="96" t="b">
        <f t="shared" si="15"/>
        <v>1</v>
      </c>
      <c r="D166" t="str">
        <f t="shared" si="16"/>
        <v/>
      </c>
      <c r="E166" t="str">
        <f t="shared" si="17"/>
        <v/>
      </c>
      <c r="F166" t="str">
        <f t="shared" si="18"/>
        <v>3</v>
      </c>
      <c r="H166" t="str">
        <f t="shared" si="19"/>
        <v>3</v>
      </c>
      <c r="I166" t="str">
        <f t="shared" si="20"/>
        <v>Švédsko</v>
      </c>
      <c r="J166" s="97">
        <f t="shared" si="21"/>
        <v>4364</v>
      </c>
      <c r="K166" s="110"/>
    </row>
    <row r="167" spans="1:11" x14ac:dyDescent="0.35">
      <c r="A167" s="94" t="s">
        <v>280</v>
      </c>
      <c r="B167" s="95">
        <v>1.212</v>
      </c>
      <c r="C167" s="96" t="b">
        <f t="shared" si="15"/>
        <v>1</v>
      </c>
      <c r="D167" t="str">
        <f t="shared" si="16"/>
        <v/>
      </c>
      <c r="E167" t="str">
        <f t="shared" si="17"/>
        <v/>
      </c>
      <c r="F167" t="str">
        <f t="shared" si="18"/>
        <v>3</v>
      </c>
      <c r="H167" t="str">
        <f t="shared" si="19"/>
        <v>3</v>
      </c>
      <c r="I167" t="str">
        <f t="shared" si="20"/>
        <v>Švýcarsko</v>
      </c>
      <c r="J167" s="97">
        <f t="shared" si="21"/>
        <v>4364</v>
      </c>
      <c r="K167" s="110"/>
    </row>
    <row r="168" spans="1:11" x14ac:dyDescent="0.35">
      <c r="A168" s="94" t="s">
        <v>281</v>
      </c>
      <c r="B168" s="95">
        <v>0.622</v>
      </c>
      <c r="C168" s="96" t="b">
        <f t="shared" si="15"/>
        <v>1</v>
      </c>
      <c r="D168" t="str">
        <f t="shared" si="16"/>
        <v>1</v>
      </c>
      <c r="E168" t="str">
        <f t="shared" si="17"/>
        <v/>
      </c>
      <c r="F168" t="str">
        <f t="shared" si="18"/>
        <v/>
      </c>
      <c r="H168" t="str">
        <f t="shared" si="19"/>
        <v>1</v>
      </c>
      <c r="I168" t="str">
        <f t="shared" si="20"/>
        <v>Tádžikistán</v>
      </c>
      <c r="J168" s="97">
        <f t="shared" si="21"/>
        <v>3273</v>
      </c>
      <c r="K168" s="110"/>
    </row>
    <row r="169" spans="1:11" x14ac:dyDescent="0.35">
      <c r="A169" s="94" t="s">
        <v>282</v>
      </c>
      <c r="B169" s="95">
        <v>0.65400000000000003</v>
      </c>
      <c r="C169" s="96" t="b">
        <f t="shared" si="15"/>
        <v>1</v>
      </c>
      <c r="D169" t="str">
        <f t="shared" si="16"/>
        <v>1</v>
      </c>
      <c r="E169" t="str">
        <f t="shared" si="17"/>
        <v/>
      </c>
      <c r="F169" t="str">
        <f t="shared" si="18"/>
        <v/>
      </c>
      <c r="H169" t="str">
        <f t="shared" si="19"/>
        <v>1</v>
      </c>
      <c r="I169" t="str">
        <f t="shared" si="20"/>
        <v>Tanzanie</v>
      </c>
      <c r="J169" s="97">
        <f t="shared" si="21"/>
        <v>3273</v>
      </c>
      <c r="K169" s="110"/>
    </row>
    <row r="170" spans="1:11" x14ac:dyDescent="0.35">
      <c r="A170" s="94" t="s">
        <v>283</v>
      </c>
      <c r="B170" s="95">
        <v>0.71599999999999997</v>
      </c>
      <c r="C170" s="96" t="b">
        <f t="shared" si="15"/>
        <v>1</v>
      </c>
      <c r="D170" t="str">
        <f t="shared" si="16"/>
        <v>1</v>
      </c>
      <c r="E170" t="str">
        <f t="shared" si="17"/>
        <v/>
      </c>
      <c r="F170" t="str">
        <f t="shared" si="18"/>
        <v/>
      </c>
      <c r="H170" t="str">
        <f t="shared" si="19"/>
        <v>1</v>
      </c>
      <c r="I170" t="str">
        <f t="shared" si="20"/>
        <v>Thajsko</v>
      </c>
      <c r="J170" s="97">
        <f t="shared" si="21"/>
        <v>3273</v>
      </c>
      <c r="K170" s="110"/>
    </row>
    <row r="171" spans="1:11" x14ac:dyDescent="0.35">
      <c r="A171" s="94" t="s">
        <v>284</v>
      </c>
      <c r="B171" s="95">
        <v>0.82699999999999996</v>
      </c>
      <c r="C171" s="96" t="b">
        <f t="shared" si="15"/>
        <v>1</v>
      </c>
      <c r="D171" t="str">
        <f t="shared" si="16"/>
        <v/>
      </c>
      <c r="E171" t="str">
        <f t="shared" si="17"/>
        <v>2</v>
      </c>
      <c r="F171" t="str">
        <f t="shared" si="18"/>
        <v/>
      </c>
      <c r="H171" t="str">
        <f t="shared" si="19"/>
        <v>2</v>
      </c>
      <c r="I171" t="str">
        <f t="shared" si="20"/>
        <v>Tchaj-wan</v>
      </c>
      <c r="J171" s="97">
        <f t="shared" si="21"/>
        <v>3818</v>
      </c>
      <c r="K171" s="110"/>
    </row>
    <row r="172" spans="1:11" x14ac:dyDescent="0.35">
      <c r="A172" s="94" t="s">
        <v>69</v>
      </c>
      <c r="B172" s="95">
        <v>0.84399999999999997</v>
      </c>
      <c r="C172" s="96" t="b">
        <f t="shared" si="15"/>
        <v>1</v>
      </c>
      <c r="D172" t="str">
        <f t="shared" si="16"/>
        <v/>
      </c>
      <c r="E172" t="str">
        <f t="shared" si="17"/>
        <v>2</v>
      </c>
      <c r="F172" t="str">
        <f t="shared" si="18"/>
        <v/>
      </c>
      <c r="H172" t="str">
        <f t="shared" si="19"/>
        <v>2</v>
      </c>
      <c r="I172" t="str">
        <f t="shared" si="20"/>
        <v>Togo</v>
      </c>
      <c r="J172" s="97">
        <f t="shared" si="21"/>
        <v>3818</v>
      </c>
      <c r="K172" s="110"/>
    </row>
    <row r="173" spans="1:11" x14ac:dyDescent="0.35">
      <c r="A173" s="94" t="s">
        <v>70</v>
      </c>
      <c r="B173" s="95">
        <v>0.85</v>
      </c>
      <c r="C173" s="96" t="b">
        <f t="shared" si="15"/>
        <v>1</v>
      </c>
      <c r="D173" t="str">
        <f t="shared" si="16"/>
        <v/>
      </c>
      <c r="E173" t="str">
        <f t="shared" si="17"/>
        <v>2</v>
      </c>
      <c r="F173" t="str">
        <f t="shared" si="18"/>
        <v/>
      </c>
      <c r="H173" t="str">
        <f t="shared" si="19"/>
        <v>2</v>
      </c>
      <c r="I173" t="str">
        <f t="shared" si="20"/>
        <v>Tonga</v>
      </c>
      <c r="J173" s="97">
        <f t="shared" si="21"/>
        <v>3818</v>
      </c>
      <c r="K173" s="110"/>
    </row>
    <row r="174" spans="1:11" x14ac:dyDescent="0.35">
      <c r="A174" s="94" t="s">
        <v>285</v>
      </c>
      <c r="B174" s="95">
        <v>0.81</v>
      </c>
      <c r="C174" s="96" t="b">
        <f t="shared" si="15"/>
        <v>1</v>
      </c>
      <c r="D174" t="str">
        <f t="shared" si="16"/>
        <v/>
      </c>
      <c r="E174" t="str">
        <f t="shared" si="17"/>
        <v>2</v>
      </c>
      <c r="F174" t="str">
        <f t="shared" si="18"/>
        <v/>
      </c>
      <c r="H174" t="str">
        <f t="shared" si="19"/>
        <v>2</v>
      </c>
      <c r="I174" t="str">
        <f t="shared" si="20"/>
        <v>Trinidad a Tobago</v>
      </c>
      <c r="J174" s="97">
        <f t="shared" si="21"/>
        <v>3818</v>
      </c>
      <c r="K174" s="110"/>
    </row>
    <row r="175" spans="1:11" x14ac:dyDescent="0.35">
      <c r="A175" s="94" t="s">
        <v>286</v>
      </c>
      <c r="B175" s="95">
        <v>0.67500000000000004</v>
      </c>
      <c r="C175" s="96" t="b">
        <f t="shared" si="15"/>
        <v>1</v>
      </c>
      <c r="D175" t="str">
        <f t="shared" si="16"/>
        <v>1</v>
      </c>
      <c r="E175" t="str">
        <f t="shared" si="17"/>
        <v/>
      </c>
      <c r="F175" t="str">
        <f t="shared" si="18"/>
        <v/>
      </c>
      <c r="H175" t="str">
        <f t="shared" si="19"/>
        <v>1</v>
      </c>
      <c r="I175" t="str">
        <f t="shared" si="20"/>
        <v>Tunisko</v>
      </c>
      <c r="J175" s="97">
        <f t="shared" si="21"/>
        <v>3273</v>
      </c>
      <c r="K175" s="110"/>
    </row>
    <row r="176" spans="1:11" x14ac:dyDescent="0.35">
      <c r="A176" s="94" t="s">
        <v>287</v>
      </c>
      <c r="B176" s="95">
        <v>0.82099999999999995</v>
      </c>
      <c r="C176" s="96" t="b">
        <f t="shared" si="15"/>
        <v>1</v>
      </c>
      <c r="D176" t="str">
        <f t="shared" si="16"/>
        <v/>
      </c>
      <c r="E176" t="str">
        <f t="shared" si="17"/>
        <v>2</v>
      </c>
      <c r="F176" t="str">
        <f t="shared" si="18"/>
        <v/>
      </c>
      <c r="H176" t="str">
        <f t="shared" si="19"/>
        <v>2</v>
      </c>
      <c r="I176" t="str">
        <f t="shared" si="20"/>
        <v>Turecko</v>
      </c>
      <c r="J176" s="97">
        <f t="shared" si="21"/>
        <v>3818</v>
      </c>
      <c r="K176" s="110"/>
    </row>
    <row r="177" spans="1:11" x14ac:dyDescent="0.35">
      <c r="A177" s="94" t="s">
        <v>288</v>
      </c>
      <c r="B177" s="95">
        <v>0.63400000000000001</v>
      </c>
      <c r="C177" s="96" t="b">
        <f t="shared" si="15"/>
        <v>1</v>
      </c>
      <c r="D177" t="str">
        <f t="shared" si="16"/>
        <v>1</v>
      </c>
      <c r="E177" t="str">
        <f t="shared" si="17"/>
        <v/>
      </c>
      <c r="F177" t="str">
        <f t="shared" si="18"/>
        <v/>
      </c>
      <c r="H177" t="str">
        <f t="shared" si="19"/>
        <v>1</v>
      </c>
      <c r="I177" t="str">
        <f t="shared" si="20"/>
        <v>Turkmenistán</v>
      </c>
      <c r="J177" s="97">
        <f t="shared" si="21"/>
        <v>3273</v>
      </c>
      <c r="K177" s="110"/>
    </row>
    <row r="178" spans="1:11" x14ac:dyDescent="0.35">
      <c r="A178" s="94" t="s">
        <v>71</v>
      </c>
      <c r="B178" s="95">
        <v>0.70499999999999996</v>
      </c>
      <c r="C178" s="96" t="b">
        <f t="shared" si="15"/>
        <v>1</v>
      </c>
      <c r="D178" t="str">
        <f t="shared" si="16"/>
        <v>1</v>
      </c>
      <c r="E178" t="str">
        <f t="shared" si="17"/>
        <v/>
      </c>
      <c r="F178" t="str">
        <f t="shared" si="18"/>
        <v/>
      </c>
      <c r="H178" t="str">
        <f t="shared" si="19"/>
        <v>1</v>
      </c>
      <c r="I178" t="str">
        <f t="shared" si="20"/>
        <v>Uganda</v>
      </c>
      <c r="J178" s="97">
        <f t="shared" si="21"/>
        <v>3273</v>
      </c>
      <c r="K178" s="110"/>
    </row>
    <row r="179" spans="1:11" x14ac:dyDescent="0.35">
      <c r="A179" s="94" t="s">
        <v>289</v>
      </c>
      <c r="B179" s="95">
        <v>0.70799999999999996</v>
      </c>
      <c r="C179" s="96" t="b">
        <f t="shared" si="15"/>
        <v>1</v>
      </c>
      <c r="D179" t="str">
        <f t="shared" si="16"/>
        <v>1</v>
      </c>
      <c r="E179" t="str">
        <f t="shared" si="17"/>
        <v/>
      </c>
      <c r="F179" t="str">
        <f t="shared" si="18"/>
        <v/>
      </c>
      <c r="H179" t="str">
        <f t="shared" si="19"/>
        <v>1</v>
      </c>
      <c r="I179" t="str">
        <f t="shared" si="20"/>
        <v>Ukrajina</v>
      </c>
      <c r="J179" s="97">
        <f t="shared" si="21"/>
        <v>3273</v>
      </c>
      <c r="K179" s="110"/>
    </row>
    <row r="180" spans="1:11" x14ac:dyDescent="0.35">
      <c r="A180" s="94" t="s">
        <v>72</v>
      </c>
      <c r="B180" s="95">
        <v>0.84299999999999997</v>
      </c>
      <c r="C180" s="96" t="b">
        <f t="shared" si="15"/>
        <v>1</v>
      </c>
      <c r="D180" t="str">
        <f t="shared" si="16"/>
        <v/>
      </c>
      <c r="E180" t="str">
        <f t="shared" si="17"/>
        <v>2</v>
      </c>
      <c r="F180" t="str">
        <f t="shared" si="18"/>
        <v/>
      </c>
      <c r="H180" t="str">
        <f t="shared" si="19"/>
        <v>2</v>
      </c>
      <c r="I180" t="str">
        <f t="shared" si="20"/>
        <v>Uruguay</v>
      </c>
      <c r="J180" s="97">
        <f t="shared" si="21"/>
        <v>3818</v>
      </c>
      <c r="K180" s="110"/>
    </row>
    <row r="181" spans="1:11" x14ac:dyDescent="0.35">
      <c r="A181" s="94" t="s">
        <v>290</v>
      </c>
      <c r="B181" s="95">
        <v>0.99099999999999999</v>
      </c>
      <c r="C181" s="96" t="b">
        <f t="shared" si="15"/>
        <v>1</v>
      </c>
      <c r="D181" t="str">
        <f t="shared" si="16"/>
        <v/>
      </c>
      <c r="E181" t="str">
        <f t="shared" si="17"/>
        <v>2</v>
      </c>
      <c r="F181" t="str">
        <f t="shared" si="18"/>
        <v/>
      </c>
      <c r="H181" t="str">
        <f t="shared" si="19"/>
        <v>2</v>
      </c>
      <c r="I181" t="str">
        <f t="shared" si="20"/>
        <v>USA</v>
      </c>
      <c r="J181" s="97">
        <f t="shared" si="21"/>
        <v>3818</v>
      </c>
      <c r="K181" s="110"/>
    </row>
    <row r="182" spans="1:11" x14ac:dyDescent="0.35">
      <c r="A182" s="94" t="s">
        <v>291</v>
      </c>
      <c r="B182" s="95">
        <v>0.66500000000000004</v>
      </c>
      <c r="C182" s="96" t="b">
        <f t="shared" si="15"/>
        <v>1</v>
      </c>
      <c r="D182" t="str">
        <f t="shared" si="16"/>
        <v>1</v>
      </c>
      <c r="E182" t="str">
        <f t="shared" si="17"/>
        <v/>
      </c>
      <c r="F182" t="str">
        <f t="shared" si="18"/>
        <v/>
      </c>
      <c r="H182" t="str">
        <f t="shared" si="19"/>
        <v>1</v>
      </c>
      <c r="I182" t="str">
        <f t="shared" si="20"/>
        <v>Uzbekistán</v>
      </c>
      <c r="J182" s="97">
        <f t="shared" si="21"/>
        <v>3273</v>
      </c>
      <c r="K182" s="110"/>
    </row>
    <row r="183" spans="1:11" x14ac:dyDescent="0.35">
      <c r="A183" s="94" t="s">
        <v>73</v>
      </c>
      <c r="B183" s="95">
        <v>1.08</v>
      </c>
      <c r="C183" s="96" t="b">
        <f t="shared" si="15"/>
        <v>1</v>
      </c>
      <c r="D183" t="str">
        <f t="shared" si="16"/>
        <v/>
      </c>
      <c r="E183" t="str">
        <f t="shared" si="17"/>
        <v/>
      </c>
      <c r="F183" t="str">
        <f t="shared" si="18"/>
        <v>3</v>
      </c>
      <c r="H183" t="str">
        <f t="shared" si="19"/>
        <v>3</v>
      </c>
      <c r="I183" t="str">
        <f t="shared" si="20"/>
        <v>Vanuatu</v>
      </c>
      <c r="J183" s="97">
        <f t="shared" si="21"/>
        <v>4364</v>
      </c>
      <c r="K183" s="110"/>
    </row>
    <row r="184" spans="1:11" x14ac:dyDescent="0.35">
      <c r="A184" s="94" t="s">
        <v>292</v>
      </c>
      <c r="B184" s="95">
        <v>1.3979999999999999</v>
      </c>
      <c r="C184" s="96" t="b">
        <f t="shared" si="15"/>
        <v>1</v>
      </c>
      <c r="D184" t="str">
        <f t="shared" si="16"/>
        <v/>
      </c>
      <c r="E184" t="str">
        <f t="shared" si="17"/>
        <v/>
      </c>
      <c r="F184" t="str">
        <f t="shared" si="18"/>
        <v>3</v>
      </c>
      <c r="H184" t="str">
        <f t="shared" si="19"/>
        <v>3</v>
      </c>
      <c r="I184" t="str">
        <f t="shared" si="20"/>
        <v>Velká Británie</v>
      </c>
      <c r="J184" s="97">
        <f t="shared" si="21"/>
        <v>4364</v>
      </c>
      <c r="K184" s="110"/>
    </row>
    <row r="185" spans="1:11" x14ac:dyDescent="0.35">
      <c r="A185" s="94" t="s">
        <v>74</v>
      </c>
      <c r="B185" s="95">
        <v>0.90200000000000002</v>
      </c>
      <c r="C185" s="96" t="b">
        <f t="shared" si="15"/>
        <v>1</v>
      </c>
      <c r="D185" t="str">
        <f t="shared" si="16"/>
        <v/>
      </c>
      <c r="E185" t="str">
        <f t="shared" si="17"/>
        <v>2</v>
      </c>
      <c r="F185" t="str">
        <f t="shared" si="18"/>
        <v/>
      </c>
      <c r="H185" t="str">
        <f t="shared" si="19"/>
        <v>2</v>
      </c>
      <c r="I185" t="str">
        <f t="shared" si="20"/>
        <v>Venezuela</v>
      </c>
      <c r="J185" s="97">
        <f t="shared" si="21"/>
        <v>3818</v>
      </c>
      <c r="K185" s="110"/>
    </row>
    <row r="186" spans="1:11" x14ac:dyDescent="0.35">
      <c r="A186" s="94" t="s">
        <v>293</v>
      </c>
      <c r="B186" s="95">
        <v>0.53300000000000003</v>
      </c>
      <c r="C186" s="96" t="b">
        <f t="shared" si="15"/>
        <v>1</v>
      </c>
      <c r="D186" t="str">
        <f t="shared" si="16"/>
        <v>1</v>
      </c>
      <c r="E186" t="str">
        <f t="shared" si="17"/>
        <v/>
      </c>
      <c r="F186" t="str">
        <f t="shared" si="18"/>
        <v/>
      </c>
      <c r="H186" t="str">
        <f t="shared" si="19"/>
        <v>1</v>
      </c>
      <c r="I186" t="str">
        <f t="shared" si="20"/>
        <v>Vietnam</v>
      </c>
      <c r="J186" s="97">
        <f t="shared" si="21"/>
        <v>3273</v>
      </c>
      <c r="K186" s="110"/>
    </row>
    <row r="187" spans="1:11" x14ac:dyDescent="0.35">
      <c r="A187" s="94" t="s">
        <v>294</v>
      </c>
      <c r="B187" s="95">
        <v>0.89400000000000002</v>
      </c>
      <c r="C187" s="96" t="b">
        <f t="shared" si="15"/>
        <v>1</v>
      </c>
      <c r="D187" t="str">
        <f t="shared" si="16"/>
        <v/>
      </c>
      <c r="E187" t="str">
        <f t="shared" si="17"/>
        <v>2</v>
      </c>
      <c r="F187" t="str">
        <f t="shared" si="18"/>
        <v/>
      </c>
      <c r="H187" t="str">
        <f t="shared" si="19"/>
        <v>2</v>
      </c>
      <c r="I187" t="str">
        <f t="shared" si="20"/>
        <v>Východní Timor</v>
      </c>
      <c r="J187" s="97">
        <f t="shared" si="21"/>
        <v>3818</v>
      </c>
      <c r="K187" s="110"/>
    </row>
    <row r="188" spans="1:11" x14ac:dyDescent="0.35">
      <c r="A188" s="94" t="s">
        <v>295</v>
      </c>
      <c r="B188" s="95">
        <v>0.77400000000000002</v>
      </c>
      <c r="C188" s="96" t="b">
        <f t="shared" si="15"/>
        <v>1</v>
      </c>
      <c r="D188" t="str">
        <f t="shared" si="16"/>
        <v>1</v>
      </c>
      <c r="E188" t="str">
        <f t="shared" si="17"/>
        <v/>
      </c>
      <c r="F188" t="str">
        <f t="shared" si="18"/>
        <v/>
      </c>
      <c r="H188" t="str">
        <f t="shared" si="19"/>
        <v>1</v>
      </c>
      <c r="I188" t="str">
        <f t="shared" si="20"/>
        <v>Zambie</v>
      </c>
      <c r="J188" s="97">
        <f t="shared" si="21"/>
        <v>3273</v>
      </c>
      <c r="K188" s="110"/>
    </row>
    <row r="189" spans="1:11" x14ac:dyDescent="0.35">
      <c r="A189" s="94" t="s">
        <v>75</v>
      </c>
      <c r="B189" s="95">
        <v>0.91800000000000004</v>
      </c>
      <c r="C189" s="96" t="b">
        <f t="shared" si="15"/>
        <v>1</v>
      </c>
      <c r="D189" t="str">
        <f t="shared" si="16"/>
        <v/>
      </c>
      <c r="E189" t="str">
        <f t="shared" si="17"/>
        <v>2</v>
      </c>
      <c r="F189" t="str">
        <f t="shared" si="18"/>
        <v/>
      </c>
      <c r="H189" t="str">
        <f t="shared" si="19"/>
        <v>2</v>
      </c>
      <c r="I189" t="str">
        <f t="shared" si="20"/>
        <v>Zimbabwe</v>
      </c>
      <c r="J189" s="97">
        <f t="shared" si="21"/>
        <v>3818</v>
      </c>
      <c r="K189" s="110"/>
    </row>
    <row r="190" spans="1:11" x14ac:dyDescent="0.35">
      <c r="I190" t="s">
        <v>298</v>
      </c>
      <c r="J190" s="97">
        <v>3273</v>
      </c>
      <c r="K190" s="110"/>
    </row>
    <row r="191" spans="1:11" x14ac:dyDescent="0.35">
      <c r="I191" t="s">
        <v>299</v>
      </c>
      <c r="J191" s="97">
        <v>3818</v>
      </c>
      <c r="K191" s="110"/>
    </row>
    <row r="192" spans="1:11" x14ac:dyDescent="0.35">
      <c r="I192" t="s">
        <v>300</v>
      </c>
      <c r="J192" s="97">
        <v>4364</v>
      </c>
      <c r="K192" s="110"/>
    </row>
    <row r="193" spans="1:17" x14ac:dyDescent="0.35">
      <c r="B193" s="2"/>
      <c r="C193" s="2"/>
      <c r="D193" s="2"/>
      <c r="K193" s="110"/>
      <c r="N193" s="6"/>
    </row>
    <row r="194" spans="1:17" x14ac:dyDescent="0.35">
      <c r="K194" s="110"/>
    </row>
    <row r="195" spans="1:17" ht="18.5" x14ac:dyDescent="0.35">
      <c r="A195" s="594" t="s">
        <v>297</v>
      </c>
      <c r="B195" s="594"/>
      <c r="C195" s="594"/>
      <c r="J195">
        <v>1</v>
      </c>
      <c r="K195" t="s">
        <v>86</v>
      </c>
      <c r="M195">
        <v>2022</v>
      </c>
      <c r="P195" t="s">
        <v>92</v>
      </c>
      <c r="Q195">
        <v>3</v>
      </c>
    </row>
    <row r="196" spans="1:17" x14ac:dyDescent="0.35">
      <c r="A196">
        <v>1</v>
      </c>
      <c r="B196">
        <f>C196</f>
        <v>143</v>
      </c>
      <c r="C196">
        <v>143</v>
      </c>
      <c r="J196">
        <v>2</v>
      </c>
      <c r="K196" t="s">
        <v>93</v>
      </c>
      <c r="M196">
        <v>2023</v>
      </c>
      <c r="P196" t="s">
        <v>94</v>
      </c>
      <c r="Q196">
        <v>6</v>
      </c>
    </row>
    <row r="197" spans="1:17" x14ac:dyDescent="0.35">
      <c r="A197">
        <v>2</v>
      </c>
      <c r="B197">
        <f>B196+C197</f>
        <v>286</v>
      </c>
      <c r="C197">
        <v>143</v>
      </c>
      <c r="J197">
        <v>3</v>
      </c>
      <c r="K197" t="s">
        <v>92</v>
      </c>
      <c r="M197">
        <v>2024</v>
      </c>
      <c r="P197" t="s">
        <v>95</v>
      </c>
      <c r="Q197">
        <v>7</v>
      </c>
    </row>
    <row r="198" spans="1:17" ht="18" customHeight="1" x14ac:dyDescent="0.35">
      <c r="A198">
        <v>3</v>
      </c>
      <c r="B198">
        <f t="shared" ref="B198:B240" si="22">B197+C198</f>
        <v>430</v>
      </c>
      <c r="C198">
        <v>144</v>
      </c>
      <c r="J198">
        <v>4</v>
      </c>
      <c r="K198" t="s">
        <v>96</v>
      </c>
      <c r="M198">
        <v>2025</v>
      </c>
      <c r="P198" t="s">
        <v>96</v>
      </c>
      <c r="Q198">
        <v>4</v>
      </c>
    </row>
    <row r="199" spans="1:17" ht="14.5" customHeight="1" x14ac:dyDescent="0.35">
      <c r="A199">
        <v>4</v>
      </c>
      <c r="B199">
        <f t="shared" si="22"/>
        <v>573</v>
      </c>
      <c r="C199">
        <v>143</v>
      </c>
      <c r="J199">
        <v>5</v>
      </c>
      <c r="K199" t="s">
        <v>97</v>
      </c>
      <c r="M199">
        <v>2026</v>
      </c>
      <c r="P199" t="s">
        <v>97</v>
      </c>
      <c r="Q199">
        <v>5</v>
      </c>
    </row>
    <row r="200" spans="1:17" x14ac:dyDescent="0.35">
      <c r="A200">
        <v>5</v>
      </c>
      <c r="B200">
        <f t="shared" si="22"/>
        <v>716</v>
      </c>
      <c r="C200">
        <v>143</v>
      </c>
      <c r="J200">
        <v>6</v>
      </c>
      <c r="K200" t="s">
        <v>94</v>
      </c>
      <c r="M200">
        <v>2027</v>
      </c>
      <c r="P200" t="s">
        <v>86</v>
      </c>
      <c r="Q200">
        <v>1</v>
      </c>
    </row>
    <row r="201" spans="1:17" x14ac:dyDescent="0.35">
      <c r="A201">
        <v>6</v>
      </c>
      <c r="B201">
        <f t="shared" si="22"/>
        <v>860</v>
      </c>
      <c r="C201">
        <v>144</v>
      </c>
      <c r="J201">
        <v>7</v>
      </c>
      <c r="K201" t="s">
        <v>95</v>
      </c>
      <c r="M201">
        <v>2028</v>
      </c>
      <c r="N201" s="25"/>
      <c r="P201" t="s">
        <v>98</v>
      </c>
      <c r="Q201">
        <v>11</v>
      </c>
    </row>
    <row r="202" spans="1:17" x14ac:dyDescent="0.35">
      <c r="A202">
        <v>7</v>
      </c>
      <c r="B202">
        <f t="shared" si="22"/>
        <v>1003</v>
      </c>
      <c r="C202">
        <v>143</v>
      </c>
      <c r="J202">
        <v>8</v>
      </c>
      <c r="K202" t="s">
        <v>99</v>
      </c>
      <c r="M202">
        <v>2029</v>
      </c>
      <c r="N202" s="25"/>
      <c r="P202" t="s">
        <v>100</v>
      </c>
      <c r="Q202">
        <v>12</v>
      </c>
    </row>
    <row r="203" spans="1:17" x14ac:dyDescent="0.35">
      <c r="A203">
        <v>8</v>
      </c>
      <c r="B203">
        <f t="shared" si="22"/>
        <v>1146</v>
      </c>
      <c r="C203">
        <v>143</v>
      </c>
      <c r="J203">
        <v>9</v>
      </c>
      <c r="K203" t="s">
        <v>101</v>
      </c>
      <c r="N203" s="25"/>
      <c r="P203" t="s">
        <v>102</v>
      </c>
      <c r="Q203">
        <v>10</v>
      </c>
    </row>
    <row r="204" spans="1:17" x14ac:dyDescent="0.35">
      <c r="A204">
        <v>9</v>
      </c>
      <c r="B204">
        <f t="shared" si="22"/>
        <v>1290</v>
      </c>
      <c r="C204">
        <v>144</v>
      </c>
      <c r="J204">
        <v>10</v>
      </c>
      <c r="K204" t="s">
        <v>102</v>
      </c>
      <c r="N204" s="25"/>
      <c r="P204" t="s">
        <v>99</v>
      </c>
      <c r="Q204">
        <v>8</v>
      </c>
    </row>
    <row r="205" spans="1:17" x14ac:dyDescent="0.35">
      <c r="A205">
        <v>10</v>
      </c>
      <c r="B205">
        <f t="shared" si="22"/>
        <v>1433</v>
      </c>
      <c r="C205">
        <v>143</v>
      </c>
      <c r="J205">
        <v>11</v>
      </c>
      <c r="K205" t="s">
        <v>98</v>
      </c>
      <c r="N205" s="25"/>
      <c r="P205" t="s">
        <v>93</v>
      </c>
      <c r="Q205">
        <v>2</v>
      </c>
    </row>
    <row r="206" spans="1:17" ht="15" thickBot="1" x14ac:dyDescent="0.4">
      <c r="A206">
        <v>11</v>
      </c>
      <c r="B206">
        <f t="shared" si="22"/>
        <v>1576</v>
      </c>
      <c r="C206">
        <v>143</v>
      </c>
      <c r="J206">
        <v>12</v>
      </c>
      <c r="K206" t="s">
        <v>100</v>
      </c>
      <c r="P206" t="s">
        <v>101</v>
      </c>
      <c r="Q206">
        <v>9</v>
      </c>
    </row>
    <row r="207" spans="1:17" ht="15" thickBot="1" x14ac:dyDescent="0.4">
      <c r="A207" s="4">
        <v>12</v>
      </c>
      <c r="B207" s="5">
        <f t="shared" si="22"/>
        <v>1720</v>
      </c>
      <c r="C207" s="4">
        <v>144</v>
      </c>
      <c r="D207" s="4"/>
      <c r="E207" s="4" t="s">
        <v>91</v>
      </c>
    </row>
    <row r="208" spans="1:17" x14ac:dyDescent="0.35">
      <c r="A208">
        <v>13</v>
      </c>
      <c r="B208">
        <f t="shared" si="22"/>
        <v>1863</v>
      </c>
      <c r="C208">
        <v>143</v>
      </c>
      <c r="K208" s="71"/>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71"/>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98"/>
      <c r="B241" s="99"/>
    </row>
    <row r="242" spans="1:2" x14ac:dyDescent="0.35">
      <c r="A242" s="98"/>
      <c r="B242" s="99"/>
    </row>
    <row r="243" spans="1:2" x14ac:dyDescent="0.35">
      <c r="A243" s="98"/>
      <c r="B243" s="99"/>
    </row>
    <row r="244" spans="1:2" x14ac:dyDescent="0.35">
      <c r="A244" s="98"/>
      <c r="B244" s="99"/>
    </row>
    <row r="245" spans="1:2" x14ac:dyDescent="0.35">
      <c r="A245" s="98"/>
      <c r="B245" s="99"/>
    </row>
    <row r="246" spans="1:2" x14ac:dyDescent="0.35">
      <c r="A246" s="98"/>
      <c r="B246" s="99"/>
    </row>
    <row r="247" spans="1:2" x14ac:dyDescent="0.35">
      <c r="A247" s="98"/>
      <c r="B247" s="99"/>
    </row>
    <row r="248" spans="1:2" x14ac:dyDescent="0.35">
      <c r="A248" s="98"/>
      <c r="B248" s="99"/>
    </row>
    <row r="249" spans="1:2" x14ac:dyDescent="0.35">
      <c r="A249" s="98"/>
      <c r="B249" s="99"/>
    </row>
    <row r="250" spans="1:2" x14ac:dyDescent="0.35">
      <c r="A250" s="98"/>
      <c r="B250" s="99"/>
    </row>
    <row r="251" spans="1:2" x14ac:dyDescent="0.35">
      <c r="A251" s="98"/>
      <c r="B251" s="99"/>
    </row>
    <row r="252" spans="1:2" x14ac:dyDescent="0.35">
      <c r="A252" s="98"/>
      <c r="B252" s="99"/>
    </row>
    <row r="253" spans="1:2" x14ac:dyDescent="0.35">
      <c r="A253" s="98"/>
      <c r="B253" s="99"/>
    </row>
    <row r="254" spans="1:2" x14ac:dyDescent="0.35">
      <c r="A254" s="98"/>
      <c r="B254" s="99"/>
    </row>
    <row r="255" spans="1:2" x14ac:dyDescent="0.35">
      <c r="A255" s="98"/>
      <c r="B255" s="99"/>
    </row>
    <row r="256" spans="1:2" x14ac:dyDescent="0.35">
      <c r="A256" s="98"/>
      <c r="B256" s="99"/>
    </row>
    <row r="257" spans="1:2" x14ac:dyDescent="0.35">
      <c r="A257" s="98"/>
      <c r="B257" s="99"/>
    </row>
    <row r="258" spans="1:2" x14ac:dyDescent="0.35">
      <c r="A258" s="98"/>
      <c r="B258" s="99"/>
    </row>
    <row r="259" spans="1:2" x14ac:dyDescent="0.35">
      <c r="A259" s="98"/>
      <c r="B259" s="99"/>
    </row>
    <row r="260" spans="1:2" x14ac:dyDescent="0.35">
      <c r="A260" s="98"/>
      <c r="B260" s="99"/>
    </row>
    <row r="261" spans="1:2" x14ac:dyDescent="0.35">
      <c r="A261" s="98"/>
      <c r="B261" s="99"/>
    </row>
    <row r="262" spans="1:2" x14ac:dyDescent="0.35">
      <c r="A262" s="98"/>
      <c r="B262" s="99"/>
    </row>
    <row r="263" spans="1:2" x14ac:dyDescent="0.35">
      <c r="A263" s="98"/>
      <c r="B263" s="99"/>
    </row>
    <row r="264" spans="1:2" x14ac:dyDescent="0.35">
      <c r="A264" s="98"/>
      <c r="B264" s="99"/>
    </row>
    <row r="265" spans="1:2" x14ac:dyDescent="0.35">
      <c r="A265" s="98"/>
      <c r="B265" s="99"/>
    </row>
    <row r="266" spans="1:2" x14ac:dyDescent="0.35">
      <c r="A266" s="98"/>
      <c r="B266" s="99"/>
    </row>
    <row r="267" spans="1:2" x14ac:dyDescent="0.35">
      <c r="A267" s="98"/>
      <c r="B267" s="99"/>
    </row>
    <row r="268" spans="1:2" x14ac:dyDescent="0.35">
      <c r="A268" s="98"/>
      <c r="B268" s="99"/>
    </row>
    <row r="269" spans="1:2" x14ac:dyDescent="0.35">
      <c r="A269" s="98"/>
      <c r="B269" s="99"/>
    </row>
    <row r="270" spans="1:2" x14ac:dyDescent="0.35">
      <c r="A270" s="98"/>
      <c r="B270" s="99"/>
    </row>
    <row r="271" spans="1:2" x14ac:dyDescent="0.35">
      <c r="A271" s="98"/>
      <c r="B271" s="99"/>
    </row>
    <row r="272" spans="1:2" x14ac:dyDescent="0.35">
      <c r="A272" s="98"/>
      <c r="B272" s="99"/>
    </row>
    <row r="273" spans="1:2" x14ac:dyDescent="0.35">
      <c r="A273" s="98"/>
      <c r="B273" s="99"/>
    </row>
    <row r="274" spans="1:2" x14ac:dyDescent="0.35">
      <c r="A274" s="98"/>
      <c r="B274" s="99"/>
    </row>
    <row r="275" spans="1:2" x14ac:dyDescent="0.35">
      <c r="A275" s="98"/>
      <c r="B275" s="99"/>
    </row>
    <row r="276" spans="1:2" x14ac:dyDescent="0.35">
      <c r="A276" s="98"/>
      <c r="B276" s="99"/>
    </row>
    <row r="277" spans="1:2" x14ac:dyDescent="0.35">
      <c r="A277" s="98"/>
      <c r="B277" s="99"/>
    </row>
    <row r="278" spans="1:2" x14ac:dyDescent="0.35">
      <c r="A278" s="98"/>
      <c r="B278" s="99"/>
    </row>
    <row r="279" spans="1:2" x14ac:dyDescent="0.35">
      <c r="A279" s="98"/>
      <c r="B279" s="99"/>
    </row>
    <row r="280" spans="1:2" x14ac:dyDescent="0.35">
      <c r="A280" s="98"/>
      <c r="B280" s="99"/>
    </row>
    <row r="281" spans="1:2" x14ac:dyDescent="0.35">
      <c r="A281" s="98"/>
      <c r="B281" s="99"/>
    </row>
    <row r="282" spans="1:2" x14ac:dyDescent="0.35">
      <c r="A282" s="98"/>
      <c r="B282" s="99"/>
    </row>
    <row r="283" spans="1:2" x14ac:dyDescent="0.35">
      <c r="A283" s="98"/>
    </row>
    <row r="284" spans="1:2" x14ac:dyDescent="0.35">
      <c r="A284" s="98"/>
      <c r="B284" s="99"/>
    </row>
    <row r="285" spans="1:2" x14ac:dyDescent="0.35">
      <c r="A285" s="98"/>
      <c r="B285" s="99"/>
    </row>
    <row r="286" spans="1:2" x14ac:dyDescent="0.35">
      <c r="A286" s="98"/>
      <c r="B286" s="99"/>
    </row>
    <row r="287" spans="1:2" x14ac:dyDescent="0.35">
      <c r="A287" s="98"/>
      <c r="B287" s="99"/>
    </row>
    <row r="288" spans="1:2" x14ac:dyDescent="0.35">
      <c r="A288" s="98"/>
      <c r="B288" s="99"/>
    </row>
    <row r="289" spans="1:2" x14ac:dyDescent="0.35">
      <c r="A289" s="98"/>
      <c r="B289" s="99"/>
    </row>
    <row r="290" spans="1:2" x14ac:dyDescent="0.35">
      <c r="A290" s="98"/>
      <c r="B290" s="99"/>
    </row>
    <row r="291" spans="1:2" x14ac:dyDescent="0.35">
      <c r="A291" s="98"/>
      <c r="B291" s="99"/>
    </row>
    <row r="292" spans="1:2" x14ac:dyDescent="0.35">
      <c r="A292" s="98"/>
      <c r="B292" s="99"/>
    </row>
    <row r="293" spans="1:2" x14ac:dyDescent="0.35">
      <c r="A293" s="98"/>
      <c r="B293" s="99"/>
    </row>
    <row r="294" spans="1:2" x14ac:dyDescent="0.35">
      <c r="A294" s="98"/>
      <c r="B294" s="99"/>
    </row>
    <row r="295" spans="1:2" x14ac:dyDescent="0.35">
      <c r="A295" s="98"/>
      <c r="B295" s="99"/>
    </row>
    <row r="296" spans="1:2" x14ac:dyDescent="0.35">
      <c r="A296" s="98"/>
      <c r="B296" s="99"/>
    </row>
    <row r="297" spans="1:2" x14ac:dyDescent="0.35">
      <c r="A297" s="98"/>
      <c r="B297" s="99"/>
    </row>
    <row r="298" spans="1:2" x14ac:dyDescent="0.35">
      <c r="A298" s="98"/>
      <c r="B298" s="99"/>
    </row>
    <row r="299" spans="1:2" x14ac:dyDescent="0.35">
      <c r="A299" s="98"/>
      <c r="B299" s="99"/>
    </row>
    <row r="300" spans="1:2" x14ac:dyDescent="0.35">
      <c r="A300" s="98"/>
      <c r="B300" s="99"/>
    </row>
    <row r="301" spans="1:2" x14ac:dyDescent="0.35">
      <c r="A301" s="98"/>
      <c r="B301" s="99"/>
    </row>
    <row r="302" spans="1:2" x14ac:dyDescent="0.35">
      <c r="A302" s="98"/>
      <c r="B302" s="99"/>
    </row>
    <row r="303" spans="1:2" x14ac:dyDescent="0.35">
      <c r="A303" s="98"/>
      <c r="B303" s="99"/>
    </row>
    <row r="304" spans="1:2" x14ac:dyDescent="0.35">
      <c r="A304" s="98"/>
      <c r="B304" s="99"/>
    </row>
    <row r="305" spans="1:2" x14ac:dyDescent="0.35">
      <c r="A305" s="98"/>
      <c r="B305" s="99"/>
    </row>
    <row r="306" spans="1:2" x14ac:dyDescent="0.35">
      <c r="A306" s="98"/>
      <c r="B306" s="99"/>
    </row>
    <row r="307" spans="1:2" x14ac:dyDescent="0.35">
      <c r="A307" s="98"/>
      <c r="B307" s="99"/>
    </row>
    <row r="308" spans="1:2" x14ac:dyDescent="0.35">
      <c r="A308" s="98"/>
      <c r="B308" s="99"/>
    </row>
    <row r="309" spans="1:2" x14ac:dyDescent="0.35">
      <c r="A309" s="98"/>
      <c r="B309" s="99"/>
    </row>
    <row r="310" spans="1:2" x14ac:dyDescent="0.35">
      <c r="A310" s="98"/>
      <c r="B310" s="99"/>
    </row>
    <row r="311" spans="1:2" x14ac:dyDescent="0.35">
      <c r="A311" s="98"/>
      <c r="B311" s="99"/>
    </row>
    <row r="312" spans="1:2" x14ac:dyDescent="0.35">
      <c r="A312" s="98"/>
      <c r="B312" s="99"/>
    </row>
    <row r="313" spans="1:2" x14ac:dyDescent="0.35">
      <c r="A313" s="98"/>
      <c r="B313" s="99"/>
    </row>
    <row r="314" spans="1:2" x14ac:dyDescent="0.35">
      <c r="A314" s="98"/>
      <c r="B314" s="99"/>
    </row>
    <row r="315" spans="1:2" x14ac:dyDescent="0.35">
      <c r="A315" s="98"/>
      <c r="B315" s="99"/>
    </row>
    <row r="316" spans="1:2" x14ac:dyDescent="0.35">
      <c r="A316" s="98"/>
      <c r="B316" s="99"/>
    </row>
    <row r="317" spans="1:2" x14ac:dyDescent="0.35">
      <c r="A317" s="98"/>
      <c r="B317" s="99"/>
    </row>
    <row r="318" spans="1:2" x14ac:dyDescent="0.35">
      <c r="A318" s="98"/>
      <c r="B318" s="99"/>
    </row>
    <row r="319" spans="1:2" x14ac:dyDescent="0.35">
      <c r="A319" s="98"/>
      <c r="B319" s="99"/>
    </row>
    <row r="320" spans="1:2" x14ac:dyDescent="0.35">
      <c r="A320" s="98"/>
      <c r="B320" s="99"/>
    </row>
    <row r="321" spans="1:2" x14ac:dyDescent="0.35">
      <c r="A321" s="98"/>
      <c r="B321" s="99"/>
    </row>
    <row r="322" spans="1:2" x14ac:dyDescent="0.35">
      <c r="A322" s="98"/>
      <c r="B322" s="99"/>
    </row>
    <row r="323" spans="1:2" x14ac:dyDescent="0.35">
      <c r="A323" s="98"/>
      <c r="B323" s="99"/>
    </row>
    <row r="324" spans="1:2" x14ac:dyDescent="0.35">
      <c r="A324" s="98"/>
      <c r="B324" s="99"/>
    </row>
    <row r="325" spans="1:2" x14ac:dyDescent="0.35">
      <c r="A325" s="98"/>
      <c r="B325" s="99"/>
    </row>
    <row r="326" spans="1:2" x14ac:dyDescent="0.35">
      <c r="A326" s="98"/>
      <c r="B326" s="99"/>
    </row>
    <row r="327" spans="1:2" x14ac:dyDescent="0.35">
      <c r="A327" s="98"/>
      <c r="B327" s="99"/>
    </row>
    <row r="328" spans="1:2" x14ac:dyDescent="0.35">
      <c r="A328" s="98"/>
      <c r="B328" s="99"/>
    </row>
    <row r="329" spans="1:2" x14ac:dyDescent="0.35">
      <c r="A329" s="98"/>
      <c r="B329" s="99"/>
    </row>
    <row r="330" spans="1:2" x14ac:dyDescent="0.35">
      <c r="A330" s="98"/>
      <c r="B330" s="99"/>
    </row>
    <row r="331" spans="1:2" x14ac:dyDescent="0.35">
      <c r="A331" s="98"/>
      <c r="B331" s="99"/>
    </row>
    <row r="332" spans="1:2" x14ac:dyDescent="0.35">
      <c r="A332" s="98"/>
      <c r="B332" s="99"/>
    </row>
    <row r="333" spans="1:2" x14ac:dyDescent="0.35">
      <c r="A333" s="98"/>
      <c r="B333" s="99"/>
    </row>
    <row r="334" spans="1:2" x14ac:dyDescent="0.35">
      <c r="A334" s="98"/>
      <c r="B334" s="99"/>
    </row>
    <row r="335" spans="1:2" x14ac:dyDescent="0.35">
      <c r="A335" s="98"/>
      <c r="B335" s="99"/>
    </row>
    <row r="336" spans="1:2" x14ac:dyDescent="0.35">
      <c r="A336" s="98"/>
      <c r="B336" s="99"/>
    </row>
    <row r="337" spans="1:2" x14ac:dyDescent="0.35">
      <c r="A337" s="98"/>
      <c r="B337" s="99"/>
    </row>
    <row r="338" spans="1:2" x14ac:dyDescent="0.35">
      <c r="A338" s="98"/>
      <c r="B338" s="99"/>
    </row>
    <row r="339" spans="1:2" x14ac:dyDescent="0.35">
      <c r="A339" s="98"/>
      <c r="B339" s="99"/>
    </row>
    <row r="340" spans="1:2" x14ac:dyDescent="0.35">
      <c r="A340" s="98"/>
      <c r="B340" s="99"/>
    </row>
    <row r="341" spans="1:2" x14ac:dyDescent="0.35">
      <c r="A341" s="98"/>
      <c r="B341" s="99"/>
    </row>
    <row r="342" spans="1:2" x14ac:dyDescent="0.35">
      <c r="A342" s="98"/>
      <c r="B342" s="99"/>
    </row>
    <row r="343" spans="1:2" x14ac:dyDescent="0.35">
      <c r="A343" s="98"/>
    </row>
    <row r="344" spans="1:2" x14ac:dyDescent="0.35">
      <c r="A344" s="98"/>
      <c r="B344" s="99"/>
    </row>
    <row r="345" spans="1:2" x14ac:dyDescent="0.35">
      <c r="A345" s="98"/>
      <c r="B345" s="99"/>
    </row>
    <row r="346" spans="1:2" x14ac:dyDescent="0.35">
      <c r="A346" s="98"/>
      <c r="B346" s="99"/>
    </row>
    <row r="347" spans="1:2" x14ac:dyDescent="0.35">
      <c r="A347" s="98"/>
      <c r="B347" s="99"/>
    </row>
    <row r="348" spans="1:2" x14ac:dyDescent="0.35">
      <c r="A348" s="98"/>
      <c r="B348" s="99"/>
    </row>
    <row r="349" spans="1:2" x14ac:dyDescent="0.35">
      <c r="A349" s="98"/>
      <c r="B349" s="99"/>
    </row>
    <row r="350" spans="1:2" x14ac:dyDescent="0.35">
      <c r="A350" s="98"/>
      <c r="B350" s="99"/>
    </row>
    <row r="351" spans="1:2" x14ac:dyDescent="0.35">
      <c r="A351" s="98"/>
      <c r="B351" s="99"/>
    </row>
    <row r="352" spans="1:2" x14ac:dyDescent="0.35">
      <c r="A352" s="98"/>
      <c r="B352" s="99"/>
    </row>
    <row r="353" spans="1:2" x14ac:dyDescent="0.35">
      <c r="A353" s="98"/>
    </row>
    <row r="354" spans="1:2" x14ac:dyDescent="0.35">
      <c r="A354" s="98"/>
      <c r="B354" s="99"/>
    </row>
    <row r="355" spans="1:2" x14ac:dyDescent="0.35">
      <c r="A355" s="98"/>
      <c r="B355" s="99"/>
    </row>
    <row r="356" spans="1:2" x14ac:dyDescent="0.35">
      <c r="A356" s="98"/>
      <c r="B356" s="99"/>
    </row>
    <row r="357" spans="1:2" x14ac:dyDescent="0.35">
      <c r="A357" s="98"/>
      <c r="B357" s="99"/>
    </row>
    <row r="358" spans="1:2" x14ac:dyDescent="0.35">
      <c r="A358" s="98"/>
      <c r="B358" s="99"/>
    </row>
    <row r="359" spans="1:2" x14ac:dyDescent="0.35">
      <c r="A359" s="98"/>
      <c r="B359" s="99"/>
    </row>
    <row r="360" spans="1:2" x14ac:dyDescent="0.35">
      <c r="A360" s="98"/>
      <c r="B360" s="99"/>
    </row>
    <row r="361" spans="1:2" x14ac:dyDescent="0.35">
      <c r="A361" s="98"/>
      <c r="B361" s="99"/>
    </row>
    <row r="362" spans="1:2" x14ac:dyDescent="0.35">
      <c r="A362" s="98"/>
      <c r="B362" s="99"/>
    </row>
    <row r="363" spans="1:2" x14ac:dyDescent="0.35">
      <c r="A363" s="98"/>
      <c r="B363" s="99"/>
    </row>
    <row r="364" spans="1:2" x14ac:dyDescent="0.35">
      <c r="A364" s="98"/>
      <c r="B364" s="99"/>
    </row>
    <row r="365" spans="1:2" x14ac:dyDescent="0.35">
      <c r="A365" s="98"/>
      <c r="B365" s="99"/>
    </row>
    <row r="366" spans="1:2" x14ac:dyDescent="0.35">
      <c r="A366" s="98"/>
      <c r="B366" s="99"/>
    </row>
    <row r="367" spans="1:2" x14ac:dyDescent="0.35">
      <c r="A367" s="98"/>
      <c r="B367" s="99"/>
    </row>
  </sheetData>
  <sheetProtection algorithmName="SHA-512" hashValue="4gKrUmT5AP+CBshomkQ96g/wi7ad1nGvC93RX26d8m+Td4ac2SQr+/YNGwZL1M6qzKNwyAPmTdtC/8LAoJJGjw==" saltValue="hl5nJxUDk5dF6e+Y8jhysA==" spinCount="100000" sheet="1" objects="1" scenarios="1"/>
  <mergeCells count="12">
    <mergeCell ref="I10:I11"/>
    <mergeCell ref="A195:C195"/>
    <mergeCell ref="A2:H2"/>
    <mergeCell ref="A4:A5"/>
    <mergeCell ref="B4:B5"/>
    <mergeCell ref="I4:I9"/>
    <mergeCell ref="G7:G9"/>
    <mergeCell ref="O3:P3"/>
    <mergeCell ref="J4:J9"/>
    <mergeCell ref="A7:A8"/>
    <mergeCell ref="B7:B8"/>
    <mergeCell ref="F7:F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FF883FC75D3506418DB0EA31836CA8C1" ma:contentTypeVersion="4" ma:contentTypeDescription="Vytvoří nový dokument" ma:contentTypeScope="" ma:versionID="38103fe4a3cace8eba32ae275c612ad2">
  <xsd:schema xmlns:xsd="http://www.w3.org/2001/XMLSchema" xmlns:xs="http://www.w3.org/2001/XMLSchema" xmlns:p="http://schemas.microsoft.com/office/2006/metadata/properties" xmlns:ns2="3444b290-dab7-4b78-a2e9-2de5d1b590b6" targetNamespace="http://schemas.microsoft.com/office/2006/metadata/properties" ma:root="true" ma:fieldsID="8943a0577c6cef31f0544a49d16d6443" ns2:_="">
    <xsd:import namespace="3444b290-dab7-4b78-a2e9-2de5d1b590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4b290-dab7-4b78-a2e9-2de5d1b590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CACC27-E7F4-4465-B74F-5E1A6CD0E61D}">
  <ds:schemaRefs>
    <ds:schemaRef ds:uri="http://schemas.microsoft.com/sharepoint/events"/>
  </ds:schemaRefs>
</ds:datastoreItem>
</file>

<file path=customXml/itemProps2.xml><?xml version="1.0" encoding="utf-8"?>
<ds:datastoreItem xmlns:ds="http://schemas.openxmlformats.org/officeDocument/2006/customXml" ds:itemID="{9BBF5ACB-67A4-4514-9E14-64DF4060DCE4}"/>
</file>

<file path=customXml/itemProps3.xml><?xml version="1.0" encoding="utf-8"?>
<ds:datastoreItem xmlns:ds="http://schemas.openxmlformats.org/officeDocument/2006/customXml" ds:itemID="{16372AAE-2D9F-417E-B0A3-EF7A50A97DEE}">
  <ds:schemaRefs>
    <ds:schemaRef ds:uri="http://schemas.microsoft.com/office/2006/metadata/properties"/>
    <ds:schemaRef ds:uri="http://purl.org/dc/dcmitype/"/>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e727d7e0-5f6f-4843-8d26-7fdd0d273a91"/>
    <ds:schemaRef ds:uri="0104a4cd-1400-468e-be1b-c7aad71d7d5a"/>
  </ds:schemaRefs>
</ds:datastoreItem>
</file>

<file path=customXml/itemProps4.xml><?xml version="1.0" encoding="utf-8"?>
<ds:datastoreItem xmlns:ds="http://schemas.openxmlformats.org/officeDocument/2006/customXml" ds:itemID="{01FB80B6-E172-47FE-841B-18EC4303D4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Instrukce</vt:lpstr>
      <vt:lpstr>Úvod</vt:lpstr>
      <vt:lpstr>Přehled</vt:lpstr>
      <vt:lpstr>Realizace návratového grantu</vt:lpstr>
      <vt:lpstr>Evidence změn JN</vt:lpstr>
      <vt:lpstr>Podpůrná data</vt:lpstr>
      <vt:lpstr>Úvod!_Hlk98419294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2025-09-16T15:21:47Z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0x010100FF883FC75D3506418DB0EA31836CA8C1</vt:lpwstr>
  </property>
  <property fmtid="{D5CDD505-2E9C-101B-9397-08002B2CF9AE}" pid="3" name="_dlc_DocIdItemGuid">
    <vt:lpwstr>a33e6d30-5326-480d-a8fb-c6555e10dc8d</vt:lpwstr>
  </property>
</Properties>
</file>