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320" yWindow="105" windowWidth="15405" windowHeight="11310" activeTab="1"/>
  </bookViews>
  <sheets>
    <sheet name="Rekapitulace stavby" sheetId="1" r:id="rId1"/>
    <sheet name="2016-108 - VŠCHT - výměna..." sheetId="2" r:id="rId2"/>
    <sheet name="Popis prací" sheetId="3" state="hidden" r:id="rId3"/>
  </sheets>
  <definedNames>
    <definedName name="_xlnm.Print_Titles" localSheetId="1">'2016-108 - VŠCHT - výměna...'!$125:$125</definedName>
    <definedName name="_xlnm.Print_Titles" localSheetId="0">'Rekapitulace stavby'!$85:$85</definedName>
    <definedName name="_xlnm.Print_Area" localSheetId="1">'2016-108 - VŠCHT - výměna...'!$C$4:$Q$70,'2016-108 - VŠCHT - výměna...'!$C$76:$Q$110,'2016-108 - VŠCHT - výměna...'!$C$116:$Q$239</definedName>
    <definedName name="_xlnm.Print_Area" localSheetId="0">'Rekapitulace stavby'!$C$4:$AP$70,'Rekapitulace stavby'!$C$76:$AP$92</definedName>
  </definedNames>
  <calcPr calcId="145621" concurrentCalc="0"/>
</workbook>
</file>

<file path=xl/calcChain.xml><?xml version="1.0" encoding="utf-8"?>
<calcChain xmlns="http://schemas.openxmlformats.org/spreadsheetml/2006/main">
  <c r="N201" i="2" l="1"/>
  <c r="BK147" i="2"/>
  <c r="N147" i="2"/>
  <c r="BK200" i="2"/>
  <c r="N200" i="2"/>
  <c r="BK146" i="2"/>
  <c r="N146" i="2"/>
  <c r="BK188" i="2"/>
  <c r="BK197" i="2"/>
  <c r="BK189" i="2"/>
  <c r="BK190" i="2"/>
  <c r="BK191" i="2"/>
  <c r="BK192" i="2"/>
  <c r="BK193" i="2"/>
  <c r="BK194" i="2"/>
  <c r="BK195" i="2"/>
  <c r="BK196" i="2"/>
  <c r="BK199" i="2"/>
  <c r="BK202" i="2"/>
  <c r="BK187" i="2"/>
  <c r="N188" i="2"/>
  <c r="N196" i="2"/>
  <c r="N195" i="2"/>
  <c r="N194" i="2"/>
  <c r="N193" i="2"/>
  <c r="W206" i="2"/>
  <c r="Y206" i="2"/>
  <c r="AA206" i="2"/>
  <c r="W207" i="2"/>
  <c r="Y207" i="2"/>
  <c r="AA207" i="2"/>
  <c r="W209" i="2"/>
  <c r="Y209" i="2"/>
  <c r="AA209" i="2"/>
  <c r="W210" i="2"/>
  <c r="Y210" i="2"/>
  <c r="AA210" i="2"/>
  <c r="W211" i="2"/>
  <c r="Y211" i="2"/>
  <c r="AA211" i="2"/>
  <c r="W212" i="2"/>
  <c r="Y212" i="2"/>
  <c r="AA212" i="2"/>
  <c r="W213" i="2"/>
  <c r="Y213" i="2"/>
  <c r="AA213" i="2"/>
  <c r="W215" i="2"/>
  <c r="Y215" i="2"/>
  <c r="AA215" i="2"/>
  <c r="W217" i="2"/>
  <c r="W220" i="2"/>
  <c r="W223" i="2"/>
  <c r="W225" i="2"/>
  <c r="W216" i="2"/>
  <c r="Y217" i="2"/>
  <c r="Y220" i="2"/>
  <c r="Y223" i="2"/>
  <c r="Y225" i="2"/>
  <c r="Y216" i="2"/>
  <c r="AA217" i="2"/>
  <c r="AA220" i="2"/>
  <c r="AA223" i="2"/>
  <c r="AA225" i="2"/>
  <c r="AA216" i="2"/>
  <c r="N199" i="2"/>
  <c r="AY88" i="1"/>
  <c r="AX88" i="1"/>
  <c r="BI234" i="2"/>
  <c r="BH234" i="2"/>
  <c r="BG234" i="2"/>
  <c r="BF234" i="2"/>
  <c r="AA234" i="2"/>
  <c r="Y234" i="2"/>
  <c r="W234" i="2"/>
  <c r="BK234" i="2"/>
  <c r="N234" i="2"/>
  <c r="BE234" i="2"/>
  <c r="BI232" i="2"/>
  <c r="BH232" i="2"/>
  <c r="BG232" i="2"/>
  <c r="BF232" i="2"/>
  <c r="AA232" i="2"/>
  <c r="Y232" i="2"/>
  <c r="W232" i="2"/>
  <c r="BK232" i="2"/>
  <c r="N232" i="2"/>
  <c r="BE232" i="2"/>
  <c r="BI225" i="2"/>
  <c r="BH225" i="2"/>
  <c r="BG225" i="2"/>
  <c r="BF225" i="2"/>
  <c r="BK225" i="2"/>
  <c r="N225" i="2"/>
  <c r="BE225" i="2"/>
  <c r="BI223" i="2"/>
  <c r="BH223" i="2"/>
  <c r="BG223" i="2"/>
  <c r="BF223" i="2"/>
  <c r="BK223" i="2"/>
  <c r="N223" i="2"/>
  <c r="BE223" i="2"/>
  <c r="BI220" i="2"/>
  <c r="BH220" i="2"/>
  <c r="BG220" i="2"/>
  <c r="BF220" i="2"/>
  <c r="BK220" i="2"/>
  <c r="N220" i="2"/>
  <c r="BE220" i="2"/>
  <c r="BI217" i="2"/>
  <c r="BH217" i="2"/>
  <c r="BG217" i="2"/>
  <c r="BF217" i="2"/>
  <c r="BK217" i="2"/>
  <c r="N217" i="2"/>
  <c r="BE217" i="2"/>
  <c r="BI215" i="2"/>
  <c r="BH215" i="2"/>
  <c r="BG215" i="2"/>
  <c r="BF215" i="2"/>
  <c r="BK215" i="2"/>
  <c r="N215" i="2"/>
  <c r="BE215" i="2"/>
  <c r="BI213" i="2"/>
  <c r="BH213" i="2"/>
  <c r="BG213" i="2"/>
  <c r="BF213" i="2"/>
  <c r="BK213" i="2"/>
  <c r="N213" i="2"/>
  <c r="BE213" i="2"/>
  <c r="BI212" i="2"/>
  <c r="BH212" i="2"/>
  <c r="BG212" i="2"/>
  <c r="BF212" i="2"/>
  <c r="BK212" i="2"/>
  <c r="N212" i="2"/>
  <c r="BE212" i="2"/>
  <c r="BI211" i="2"/>
  <c r="BH211" i="2"/>
  <c r="BG211" i="2"/>
  <c r="BF211" i="2"/>
  <c r="BK211" i="2"/>
  <c r="N211" i="2"/>
  <c r="BE211" i="2"/>
  <c r="BI210" i="2"/>
  <c r="BH210" i="2"/>
  <c r="BG210" i="2"/>
  <c r="BF210" i="2"/>
  <c r="BK210" i="2"/>
  <c r="N210" i="2"/>
  <c r="BE210" i="2"/>
  <c r="BI209" i="2"/>
  <c r="BH209" i="2"/>
  <c r="BG209" i="2"/>
  <c r="BF209" i="2"/>
  <c r="BK209" i="2"/>
  <c r="N209" i="2"/>
  <c r="BE209" i="2"/>
  <c r="BI207" i="2"/>
  <c r="BH207" i="2"/>
  <c r="BG207" i="2"/>
  <c r="BF207" i="2"/>
  <c r="BK207" i="2"/>
  <c r="N207" i="2"/>
  <c r="BE207" i="2"/>
  <c r="BI206" i="2"/>
  <c r="BH206" i="2"/>
  <c r="BG206" i="2"/>
  <c r="BF206" i="2"/>
  <c r="BK206" i="2"/>
  <c r="N206" i="2"/>
  <c r="BE206" i="2"/>
  <c r="BI205" i="2"/>
  <c r="BH205" i="2"/>
  <c r="BG205" i="2"/>
  <c r="BF205" i="2"/>
  <c r="AA205" i="2"/>
  <c r="Y205" i="2"/>
  <c r="W205" i="2"/>
  <c r="BK205" i="2"/>
  <c r="N205" i="2"/>
  <c r="BE205" i="2"/>
  <c r="BI204" i="2"/>
  <c r="BH204" i="2"/>
  <c r="BG204" i="2"/>
  <c r="BF204" i="2"/>
  <c r="AA204" i="2"/>
  <c r="Y204" i="2"/>
  <c r="W204" i="2"/>
  <c r="BK204" i="2"/>
  <c r="N204" i="2"/>
  <c r="BE204" i="2"/>
  <c r="BI202" i="2"/>
  <c r="BH202" i="2"/>
  <c r="BG202" i="2"/>
  <c r="BF202" i="2"/>
  <c r="AA202" i="2"/>
  <c r="Y202" i="2"/>
  <c r="W202" i="2"/>
  <c r="N202" i="2"/>
  <c r="BE202" i="2"/>
  <c r="BI197" i="2"/>
  <c r="BH197" i="2"/>
  <c r="BG197" i="2"/>
  <c r="BF197" i="2"/>
  <c r="AA197" i="2"/>
  <c r="Y197" i="2"/>
  <c r="W197" i="2"/>
  <c r="N197" i="2"/>
  <c r="BE197" i="2"/>
  <c r="BI192" i="2"/>
  <c r="BH192" i="2"/>
  <c r="BG192" i="2"/>
  <c r="BF192" i="2"/>
  <c r="AA192" i="2"/>
  <c r="Y192" i="2"/>
  <c r="W192" i="2"/>
  <c r="N192" i="2"/>
  <c r="BE192" i="2"/>
  <c r="BI191" i="2"/>
  <c r="BH191" i="2"/>
  <c r="BG191" i="2"/>
  <c r="BF191" i="2"/>
  <c r="AA191" i="2"/>
  <c r="Y191" i="2"/>
  <c r="W191" i="2"/>
  <c r="N191" i="2"/>
  <c r="BE191" i="2"/>
  <c r="BI190" i="2"/>
  <c r="BH190" i="2"/>
  <c r="BG190" i="2"/>
  <c r="BF190" i="2"/>
  <c r="AA190" i="2"/>
  <c r="Y190" i="2"/>
  <c r="W190" i="2"/>
  <c r="N190" i="2"/>
  <c r="BE190" i="2"/>
  <c r="BI189" i="2"/>
  <c r="BH189" i="2"/>
  <c r="BG189" i="2"/>
  <c r="BF189" i="2"/>
  <c r="AA189" i="2"/>
  <c r="Y189" i="2"/>
  <c r="W189" i="2"/>
  <c r="N189" i="2"/>
  <c r="BE189" i="2"/>
  <c r="BI186" i="2"/>
  <c r="BH186" i="2"/>
  <c r="BG186" i="2"/>
  <c r="BF186" i="2"/>
  <c r="AA186" i="2"/>
  <c r="Y186" i="2"/>
  <c r="W186" i="2"/>
  <c r="BK186" i="2"/>
  <c r="N186" i="2"/>
  <c r="BE186" i="2"/>
  <c r="BI185" i="2"/>
  <c r="BH185" i="2"/>
  <c r="BG185" i="2"/>
  <c r="BF185" i="2"/>
  <c r="AA185" i="2"/>
  <c r="Y185" i="2"/>
  <c r="W185" i="2"/>
  <c r="BK185" i="2"/>
  <c r="N185" i="2"/>
  <c r="BE185" i="2"/>
  <c r="BI184" i="2"/>
  <c r="BH184" i="2"/>
  <c r="BG184" i="2"/>
  <c r="BF184" i="2"/>
  <c r="AA184" i="2"/>
  <c r="Y184" i="2"/>
  <c r="W184" i="2"/>
  <c r="BK184" i="2"/>
  <c r="N184" i="2"/>
  <c r="BE184" i="2"/>
  <c r="BI182" i="2"/>
  <c r="BH182" i="2"/>
  <c r="BG182" i="2"/>
  <c r="BF182" i="2"/>
  <c r="AA182" i="2"/>
  <c r="Y182" i="2"/>
  <c r="W182" i="2"/>
  <c r="BK182" i="2"/>
  <c r="N182" i="2"/>
  <c r="BE182" i="2"/>
  <c r="BI180" i="2"/>
  <c r="BH180" i="2"/>
  <c r="BG180" i="2"/>
  <c r="BF180" i="2"/>
  <c r="AA180" i="2"/>
  <c r="Y180" i="2"/>
  <c r="W180" i="2"/>
  <c r="BK180" i="2"/>
  <c r="N180" i="2"/>
  <c r="BE180" i="2"/>
  <c r="BI178" i="2"/>
  <c r="BH178" i="2"/>
  <c r="BG178" i="2"/>
  <c r="BF178" i="2"/>
  <c r="AA178" i="2"/>
  <c r="Y178" i="2"/>
  <c r="W178" i="2"/>
  <c r="BK178" i="2"/>
  <c r="N178" i="2"/>
  <c r="BE178" i="2"/>
  <c r="BI176" i="2"/>
  <c r="BH176" i="2"/>
  <c r="BG176" i="2"/>
  <c r="BF176" i="2"/>
  <c r="AA176" i="2"/>
  <c r="Y176" i="2"/>
  <c r="W176" i="2"/>
  <c r="BK176" i="2"/>
  <c r="N176" i="2"/>
  <c r="BE176" i="2"/>
  <c r="BI173" i="2"/>
  <c r="BH173" i="2"/>
  <c r="BG173" i="2"/>
  <c r="BF173" i="2"/>
  <c r="AA173" i="2"/>
  <c r="Y173" i="2"/>
  <c r="W173" i="2"/>
  <c r="BK173" i="2"/>
  <c r="N173" i="2"/>
  <c r="BE173" i="2"/>
  <c r="BI171" i="2"/>
  <c r="BH171" i="2"/>
  <c r="BG171" i="2"/>
  <c r="BF171" i="2"/>
  <c r="AA171" i="2"/>
  <c r="Y171" i="2"/>
  <c r="W171" i="2"/>
  <c r="BK171" i="2"/>
  <c r="N171" i="2"/>
  <c r="BE171" i="2"/>
  <c r="BI170" i="2"/>
  <c r="BH170" i="2"/>
  <c r="BG170" i="2"/>
  <c r="BF170" i="2"/>
  <c r="AA170" i="2"/>
  <c r="Y170" i="2"/>
  <c r="W170" i="2"/>
  <c r="BK170" i="2"/>
  <c r="N170" i="2"/>
  <c r="BE170" i="2"/>
  <c r="BI169" i="2"/>
  <c r="BH169" i="2"/>
  <c r="BG169" i="2"/>
  <c r="BF169" i="2"/>
  <c r="AA169" i="2"/>
  <c r="Y169" i="2"/>
  <c r="W169" i="2"/>
  <c r="BK169" i="2"/>
  <c r="N169" i="2"/>
  <c r="BE169" i="2"/>
  <c r="BI167" i="2"/>
  <c r="BH167" i="2"/>
  <c r="BG167" i="2"/>
  <c r="BF167" i="2"/>
  <c r="AA167" i="2"/>
  <c r="Y167" i="2"/>
  <c r="W167" i="2"/>
  <c r="BK167" i="2"/>
  <c r="N167" i="2"/>
  <c r="BE167" i="2"/>
  <c r="BI165" i="2"/>
  <c r="BH165" i="2"/>
  <c r="BG165" i="2"/>
  <c r="BF165" i="2"/>
  <c r="AA165" i="2"/>
  <c r="Y165" i="2"/>
  <c r="W165" i="2"/>
  <c r="BK165" i="2"/>
  <c r="N165" i="2"/>
  <c r="BE165" i="2"/>
  <c r="BI164" i="2"/>
  <c r="BH164" i="2"/>
  <c r="BG164" i="2"/>
  <c r="BF164" i="2"/>
  <c r="AA164" i="2"/>
  <c r="Y164" i="2"/>
  <c r="W164" i="2"/>
  <c r="BK164" i="2"/>
  <c r="N164" i="2"/>
  <c r="BE164" i="2"/>
  <c r="BI163" i="2"/>
  <c r="BH163" i="2"/>
  <c r="BG163" i="2"/>
  <c r="BF163" i="2"/>
  <c r="AA163" i="2"/>
  <c r="Y163" i="2"/>
  <c r="W163" i="2"/>
  <c r="BK163" i="2"/>
  <c r="N163" i="2"/>
  <c r="BE163" i="2"/>
  <c r="BI162" i="2"/>
  <c r="BH162" i="2"/>
  <c r="BG162" i="2"/>
  <c r="BF162" i="2"/>
  <c r="AA162" i="2"/>
  <c r="Y162" i="2"/>
  <c r="W162" i="2"/>
  <c r="BK162" i="2"/>
  <c r="N162" i="2"/>
  <c r="BE162" i="2"/>
  <c r="BI161" i="2"/>
  <c r="BH161" i="2"/>
  <c r="BG161" i="2"/>
  <c r="BF161" i="2"/>
  <c r="AA161" i="2"/>
  <c r="Y161" i="2"/>
  <c r="W161" i="2"/>
  <c r="BK161" i="2"/>
  <c r="N161" i="2"/>
  <c r="BE161" i="2"/>
  <c r="BI159" i="2"/>
  <c r="BH159" i="2"/>
  <c r="BG159" i="2"/>
  <c r="BF159" i="2"/>
  <c r="AA159" i="2"/>
  <c r="AA158" i="2"/>
  <c r="Y159" i="2"/>
  <c r="Y158" i="2"/>
  <c r="W159" i="2"/>
  <c r="W158" i="2"/>
  <c r="BK159" i="2"/>
  <c r="BK158" i="2"/>
  <c r="N159" i="2"/>
  <c r="BE159" i="2"/>
  <c r="BI156" i="2"/>
  <c r="BH156" i="2"/>
  <c r="BG156" i="2"/>
  <c r="BF156" i="2"/>
  <c r="AA156" i="2"/>
  <c r="Y156" i="2"/>
  <c r="W156" i="2"/>
  <c r="BK156" i="2"/>
  <c r="N156" i="2"/>
  <c r="BE156" i="2"/>
  <c r="BI154" i="2"/>
  <c r="BH154" i="2"/>
  <c r="BG154" i="2"/>
  <c r="BF154" i="2"/>
  <c r="AA154" i="2"/>
  <c r="Y154" i="2"/>
  <c r="W154" i="2"/>
  <c r="BK154" i="2"/>
  <c r="N154" i="2"/>
  <c r="BE154" i="2"/>
  <c r="BI153" i="2"/>
  <c r="BH153" i="2"/>
  <c r="BG153" i="2"/>
  <c r="BF153" i="2"/>
  <c r="AA153" i="2"/>
  <c r="Y153" i="2"/>
  <c r="W153" i="2"/>
  <c r="BK153" i="2"/>
  <c r="N153" i="2"/>
  <c r="BE153" i="2"/>
  <c r="BI151" i="2"/>
  <c r="BH151" i="2"/>
  <c r="BG151" i="2"/>
  <c r="BF151" i="2"/>
  <c r="AA151" i="2"/>
  <c r="Y151" i="2"/>
  <c r="W151" i="2"/>
  <c r="BK151" i="2"/>
  <c r="N151" i="2"/>
  <c r="BE151" i="2"/>
  <c r="BI150" i="2"/>
  <c r="BH150" i="2"/>
  <c r="BG150" i="2"/>
  <c r="BF150" i="2"/>
  <c r="AA150" i="2"/>
  <c r="Y150" i="2"/>
  <c r="W150" i="2"/>
  <c r="BK150" i="2"/>
  <c r="N150" i="2"/>
  <c r="BE150" i="2"/>
  <c r="BI148" i="2"/>
  <c r="BH148" i="2"/>
  <c r="BG148" i="2"/>
  <c r="BF148" i="2"/>
  <c r="AA148" i="2"/>
  <c r="Y148" i="2"/>
  <c r="W148" i="2"/>
  <c r="BK148" i="2"/>
  <c r="N148" i="2"/>
  <c r="BE148" i="2"/>
  <c r="BI145" i="2"/>
  <c r="BH145" i="2"/>
  <c r="BG145" i="2"/>
  <c r="BF145" i="2"/>
  <c r="AA145" i="2"/>
  <c r="Y145" i="2"/>
  <c r="W145" i="2"/>
  <c r="BK145" i="2"/>
  <c r="N145" i="2"/>
  <c r="BE145" i="2"/>
  <c r="BI144" i="2"/>
  <c r="BH144" i="2"/>
  <c r="BG144" i="2"/>
  <c r="BF144" i="2"/>
  <c r="AA144" i="2"/>
  <c r="Y144" i="2"/>
  <c r="W144" i="2"/>
  <c r="BK144" i="2"/>
  <c r="N144" i="2"/>
  <c r="BE144" i="2"/>
  <c r="BI142" i="2"/>
  <c r="BH142" i="2"/>
  <c r="BG142" i="2"/>
  <c r="BF142" i="2"/>
  <c r="AA142" i="2"/>
  <c r="Y142" i="2"/>
  <c r="W142" i="2"/>
  <c r="BK142" i="2"/>
  <c r="N142" i="2"/>
  <c r="BE142" i="2"/>
  <c r="BI141" i="2"/>
  <c r="BH141" i="2"/>
  <c r="BG141" i="2"/>
  <c r="BF141" i="2"/>
  <c r="AA141" i="2"/>
  <c r="Y141" i="2"/>
  <c r="W141" i="2"/>
  <c r="BK141" i="2"/>
  <c r="N141" i="2"/>
  <c r="BE141" i="2"/>
  <c r="BI139" i="2"/>
  <c r="BH139" i="2"/>
  <c r="BG139" i="2"/>
  <c r="BF139" i="2"/>
  <c r="AA139" i="2"/>
  <c r="Y139" i="2"/>
  <c r="W139" i="2"/>
  <c r="BK139" i="2"/>
  <c r="N139" i="2"/>
  <c r="BE139" i="2"/>
  <c r="BI136" i="2"/>
  <c r="BH136" i="2"/>
  <c r="BG136" i="2"/>
  <c r="BF136" i="2"/>
  <c r="AA136" i="2"/>
  <c r="Y136" i="2"/>
  <c r="W136" i="2"/>
  <c r="BK136" i="2"/>
  <c r="N136" i="2"/>
  <c r="BE136" i="2"/>
  <c r="BI135" i="2"/>
  <c r="BH135" i="2"/>
  <c r="BG135" i="2"/>
  <c r="BF135" i="2"/>
  <c r="AA135" i="2"/>
  <c r="Y135" i="2"/>
  <c r="W135" i="2"/>
  <c r="BK135" i="2"/>
  <c r="N135" i="2"/>
  <c r="BE135" i="2"/>
  <c r="BI132" i="2"/>
  <c r="BH132" i="2"/>
  <c r="BG132" i="2"/>
  <c r="BF132" i="2"/>
  <c r="AA132" i="2"/>
  <c r="Y132" i="2"/>
  <c r="W132" i="2"/>
  <c r="BK132" i="2"/>
  <c r="N132" i="2"/>
  <c r="BE132" i="2"/>
  <c r="BI129" i="2"/>
  <c r="BH129" i="2"/>
  <c r="BG129" i="2"/>
  <c r="BF129" i="2"/>
  <c r="AA129" i="2"/>
  <c r="Y129" i="2"/>
  <c r="W129" i="2"/>
  <c r="BK129" i="2"/>
  <c r="N129" i="2"/>
  <c r="BE129" i="2"/>
  <c r="M123" i="2"/>
  <c r="F122" i="2"/>
  <c r="F120" i="2"/>
  <c r="F118" i="2"/>
  <c r="N104" i="2"/>
  <c r="M27" i="2"/>
  <c r="AS88" i="1"/>
  <c r="AS87" i="1"/>
  <c r="BI108" i="2"/>
  <c r="BH108" i="2"/>
  <c r="BG108" i="2"/>
  <c r="BF108" i="2"/>
  <c r="BE108" i="2"/>
  <c r="BI107" i="2"/>
  <c r="BH107" i="2"/>
  <c r="BG107" i="2"/>
  <c r="BF107" i="2"/>
  <c r="BE107" i="2"/>
  <c r="BI106" i="2"/>
  <c r="BH106" i="2"/>
  <c r="BG106" i="2"/>
  <c r="BF106" i="2"/>
  <c r="BE106" i="2"/>
  <c r="BI105" i="2"/>
  <c r="BH105" i="2"/>
  <c r="BG105" i="2"/>
  <c r="BF105" i="2"/>
  <c r="BE105" i="2"/>
  <c r="M83" i="2"/>
  <c r="F82" i="2"/>
  <c r="F80" i="2"/>
  <c r="F78" i="2"/>
  <c r="O17" i="2"/>
  <c r="E17" i="2"/>
  <c r="M122" i="2"/>
  <c r="O16" i="2"/>
  <c r="O14" i="2"/>
  <c r="E14" i="2"/>
  <c r="F83" i="2"/>
  <c r="O13" i="2"/>
  <c r="O8" i="2"/>
  <c r="M120" i="2"/>
  <c r="AK27" i="1"/>
  <c r="AM83" i="1"/>
  <c r="L83" i="1"/>
  <c r="AM82" i="1"/>
  <c r="L82" i="1"/>
  <c r="AM80" i="1"/>
  <c r="L80" i="1"/>
  <c r="L78" i="1"/>
  <c r="L77" i="1"/>
  <c r="BK231" i="2"/>
  <c r="N231" i="2"/>
  <c r="N102" i="2"/>
  <c r="Y172" i="2"/>
  <c r="H35" i="2"/>
  <c r="BD88" i="1"/>
  <c r="BD87" i="1"/>
  <c r="W35" i="1"/>
  <c r="Y128" i="2"/>
  <c r="W140" i="2"/>
  <c r="BK149" i="2"/>
  <c r="N149" i="2"/>
  <c r="N91" i="2"/>
  <c r="AA177" i="2"/>
  <c r="W172" i="2"/>
  <c r="AA231" i="2"/>
  <c r="W203" i="2"/>
  <c r="BK203" i="2"/>
  <c r="N203" i="2"/>
  <c r="N100" i="2"/>
  <c r="BK160" i="2"/>
  <c r="N160" i="2"/>
  <c r="N94" i="2"/>
  <c r="AA172" i="2"/>
  <c r="AA160" i="2"/>
  <c r="Y166" i="2"/>
  <c r="BK128" i="2"/>
  <c r="AA140" i="2"/>
  <c r="Y149" i="2"/>
  <c r="Y160" i="2"/>
  <c r="Y177" i="2"/>
  <c r="W183" i="2"/>
  <c r="AA203" i="2"/>
  <c r="Y231" i="2"/>
  <c r="BK140" i="2"/>
  <c r="N140" i="2"/>
  <c r="N90" i="2"/>
  <c r="H32" i="2"/>
  <c r="BA88" i="1"/>
  <c r="BA87" i="1"/>
  <c r="W32" i="1"/>
  <c r="AA128" i="2"/>
  <c r="W149" i="2"/>
  <c r="BK166" i="2"/>
  <c r="N166" i="2"/>
  <c r="N95" i="2"/>
  <c r="BK183" i="2"/>
  <c r="N183" i="2"/>
  <c r="N98" i="2"/>
  <c r="W187" i="2"/>
  <c r="AA166" i="2"/>
  <c r="BK216" i="2"/>
  <c r="N216" i="2"/>
  <c r="N101" i="2"/>
  <c r="W166" i="2"/>
  <c r="BK177" i="2"/>
  <c r="N177" i="2"/>
  <c r="N97" i="2"/>
  <c r="Y183" i="2"/>
  <c r="Y187" i="2"/>
  <c r="H34" i="2"/>
  <c r="BC88" i="1"/>
  <c r="BC87" i="1"/>
  <c r="W34" i="1"/>
  <c r="W128" i="2"/>
  <c r="Y140" i="2"/>
  <c r="AA149" i="2"/>
  <c r="W160" i="2"/>
  <c r="BK172" i="2"/>
  <c r="N172" i="2"/>
  <c r="N96" i="2"/>
  <c r="W177" i="2"/>
  <c r="AA183" i="2"/>
  <c r="AA187" i="2"/>
  <c r="Y203" i="2"/>
  <c r="W231" i="2"/>
  <c r="H33" i="2"/>
  <c r="BB88" i="1"/>
  <c r="BB87" i="1"/>
  <c r="AX87" i="1"/>
  <c r="M31" i="2"/>
  <c r="AV88" i="1"/>
  <c r="N187" i="2"/>
  <c r="N99" i="2"/>
  <c r="N158" i="2"/>
  <c r="N93" i="2"/>
  <c r="M82" i="2"/>
  <c r="F123" i="2"/>
  <c r="H31" i="2"/>
  <c r="AZ88" i="1"/>
  <c r="AZ87" i="1"/>
  <c r="M32" i="2"/>
  <c r="AW88" i="1"/>
  <c r="M80" i="2"/>
  <c r="W127" i="2"/>
  <c r="Y127" i="2"/>
  <c r="AA127" i="2"/>
  <c r="BK127" i="2"/>
  <c r="N128" i="2"/>
  <c r="N89" i="2"/>
  <c r="W157" i="2"/>
  <c r="W126" i="2"/>
  <c r="AU88" i="1"/>
  <c r="AU87" i="1"/>
  <c r="AW87" i="1"/>
  <c r="AK32" i="1"/>
  <c r="AY87" i="1"/>
  <c r="AA157" i="2"/>
  <c r="Y157" i="2"/>
  <c r="Y126" i="2"/>
  <c r="BK157" i="2"/>
  <c r="W33" i="1"/>
  <c r="AT88" i="1"/>
  <c r="AV87" i="1"/>
  <c r="W31" i="1"/>
  <c r="N127" i="2"/>
  <c r="N88" i="2"/>
  <c r="N157" i="2"/>
  <c r="N92" i="2"/>
  <c r="BK126" i="2"/>
  <c r="N126" i="2"/>
  <c r="N87" i="2"/>
  <c r="L110" i="2"/>
  <c r="AA126" i="2"/>
  <c r="AK31" i="1"/>
  <c r="AT87" i="1"/>
  <c r="M26" i="2"/>
  <c r="M29" i="2"/>
  <c r="L37" i="2"/>
  <c r="AG88" i="1"/>
  <c r="AN88" i="1"/>
  <c r="AG87" i="1"/>
  <c r="AK26" i="1"/>
  <c r="AK29" i="1"/>
  <c r="AK37" i="1"/>
  <c r="AG92" i="1"/>
  <c r="AN87" i="1"/>
  <c r="AN92" i="1"/>
</calcChain>
</file>

<file path=xl/sharedStrings.xml><?xml version="1.0" encoding="utf-8"?>
<sst xmlns="http://schemas.openxmlformats.org/spreadsheetml/2006/main" count="1350" uniqueCount="366">
  <si>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</si>
  <si>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</si>
  <si>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</si>
  <si>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</si>
  <si>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</si>
  <si>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</si>
  <si>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</si>
  <si>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</si>
  <si>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</si>
  <si>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</si>
  <si>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</si>
  <si>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</si>
  <si>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</si>
  <si>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</si>
  <si>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2016-108</t>
  </si>
  <si>
    <t>Stavba:</t>
  </si>
  <si>
    <t>VŠCHT - výměna prosklení učebny 5.NP</t>
  </si>
  <si>
    <t>0,1</t>
  </si>
  <si>
    <t>JKSO:</t>
  </si>
  <si>
    <t>CC-CZ:</t>
  </si>
  <si>
    <t>1</t>
  </si>
  <si>
    <t>Místo:</t>
  </si>
  <si>
    <t>VŠCHT, Technická 5</t>
  </si>
  <si>
    <t>Datum:</t>
  </si>
  <si>
    <t>28.11.2016</t>
  </si>
  <si>
    <t>10</t>
  </si>
  <si>
    <t>100</t>
  </si>
  <si>
    <t>Objednatel:</t>
  </si>
  <si>
    <t>IČ:</t>
  </si>
  <si>
    <t>VŠCHT</t>
  </si>
  <si>
    <t>DIČ:</t>
  </si>
  <si>
    <t>Zhotovitel:</t>
  </si>
  <si>
    <t xml:space="preserve"> </t>
  </si>
  <si>
    <t>Projektant:</t>
  </si>
  <si>
    <t>True</t>
  </si>
  <si>
    <t>Zpracovatel:</t>
  </si>
  <si>
    <t>Ing. Jiří Choc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</si>
  <si>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</si>
  <si>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</si>
  <si>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</si>
  <si>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</si>
  <si>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</si>
  <si>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</si>
  <si>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</si>
  <si>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</si>
  <si>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</si>
  <si>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</si>
  <si>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</si>
  <si>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</si>
  <si>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</si>
  <si>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</si>
  <si>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</si>
  <si>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</si>
  <si>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</si>
  <si>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</si>
  <si>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</si>
  <si>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</si>
  <si>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</si>
  <si>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</si>
  <si>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</si>
  <si>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</si>
  <si>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</si>
  <si>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</si>
  <si>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</si>
  <si>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</si>
  <si>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</si>
  <si>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</si>
  <si>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</si>
  <si>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</si>
  <si>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</si>
  <si>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</si>
  <si>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</si>
  <si>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</si>
  <si>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</si>
  <si>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</si>
  <si>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</si>
  <si>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</si>
  <si>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</si>
  <si>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</si>
  <si>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{84d45233-7a90-4c90-adf3-5f706b45fe6e}</t>
  </si>
  <si>
    <t>{00000000-0000-0000-0000-000000000000}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</si>
  <si>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</si>
  <si>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</si>
  <si>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</si>
  <si>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</si>
  <si>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</si>
  <si>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</si>
  <si>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2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</si>
  <si>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</si>
  <si>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</si>
  <si>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</si>
  <si>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</si>
  <si>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</si>
  <si>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</si>
  <si>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</si>
  <si>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</si>
  <si>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</si>
  <si>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</si>
  <si>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</si>
  <si>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</si>
  <si>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</si>
  <si>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998 - Přesun hmot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</si>
  <si>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</si>
  <si>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</si>
  <si>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</si>
  <si>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</si>
  <si>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</si>
  <si>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</si>
  <si>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</si>
  <si>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</si>
  <si>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</si>
  <si>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2) Ostatní náklady</t>
  </si>
  <si>
    <t>Zařízení staveniště</t>
  </si>
  <si>
    <t>VRN</t>
  </si>
  <si>
    <t>Územní vlivy</t>
  </si>
  <si>
    <t>Provozní vlivy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</si>
  <si>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</si>
  <si>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</si>
  <si>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</si>
  <si>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</si>
  <si>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</si>
  <si>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</si>
  <si>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</si>
  <si>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</si>
  <si>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</si>
  <si>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</si>
  <si>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</si>
  <si>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</si>
  <si>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</si>
  <si>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</si>
  <si>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</si>
  <si>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</si>
  <si>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</si>
  <si>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</si>
  <si>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612325302</t>
  </si>
  <si>
    <t>Vápenocementová štuková omítka ostění nebo nadpraží</t>
  </si>
  <si>
    <t>m2</t>
  </si>
  <si>
    <t>4</t>
  </si>
  <si>
    <t>-1696659704</t>
  </si>
  <si>
    <t>"začištění parapetních zdí a ostění ( zevnitř)"</t>
  </si>
  <si>
    <t>VV</t>
  </si>
  <si>
    <t>16,18</t>
  </si>
  <si>
    <t>622211021</t>
  </si>
  <si>
    <t>Montáž kontaktního zateplení vnějších stěn z polystyrénových desek tl do 120 mm</t>
  </si>
  <si>
    <t>1129127417</t>
  </si>
  <si>
    <t>"zateplení parapetní zdi"</t>
  </si>
  <si>
    <t>10,88</t>
  </si>
  <si>
    <t>3</t>
  </si>
  <si>
    <t>M</t>
  </si>
  <si>
    <t>283759380</t>
  </si>
  <si>
    <t>deska fasádní polystyrénová EPS 70 F 1000 x 500 x 100 mm</t>
  </si>
  <si>
    <t>8</t>
  </si>
  <si>
    <t>-785254100</t>
  </si>
  <si>
    <t>622325312</t>
  </si>
  <si>
    <t>Oprava vnější vápenocementové štukové omítky složitosti 2 v rozsahu do 30%</t>
  </si>
  <si>
    <t>1314852275</t>
  </si>
  <si>
    <t>"oprava omítek ostění ( vnější omítka )</t>
  </si>
  <si>
    <t>2,10</t>
  </si>
  <si>
    <t>5</t>
  </si>
  <si>
    <t>622531031</t>
  </si>
  <si>
    <t>Tenkovrstvá silikonová zrnitá omítka tl. 3,0 mm včetně penetrace vnějších stěn</t>
  </si>
  <si>
    <t>-1688662637</t>
  </si>
  <si>
    <t>6</t>
  </si>
  <si>
    <t>941111122</t>
  </si>
  <si>
    <t>Montáž lešení řadového trubkového lehkého s podlahami zatížení do 200 kg/m2 š do 1,2 m v do 25 m</t>
  </si>
  <si>
    <t>-1304817905</t>
  </si>
  <si>
    <t>7</t>
  </si>
  <si>
    <t>941111222</t>
  </si>
  <si>
    <t>Příplatek k lešení řadovému trubkovému lehkému s podlahami š 1,2 m v 25 m za první a ZKD den použití</t>
  </si>
  <si>
    <t>-1287752880</t>
  </si>
  <si>
    <t>500,000*30</t>
  </si>
  <si>
    <t>941111822</t>
  </si>
  <si>
    <t>Demontáž lešení řadového trubkového lehkého s podlahami zatížení do 200 kg/m2 š do 1,2 m v do 25 m</t>
  </si>
  <si>
    <t>1827703670</t>
  </si>
  <si>
    <t>9</t>
  </si>
  <si>
    <t>949101112</t>
  </si>
  <si>
    <t>Lešení pomocné pro objekty pozemních staveb s lešeňovou podlahou v do 3,5 m zatížení do 150 kg/m2</t>
  </si>
  <si>
    <t>1548595688</t>
  </si>
  <si>
    <t>952901111</t>
  </si>
  <si>
    <t>Vyčištění budov bytové a občanské výstavby při výšce podlaží do 4 m</t>
  </si>
  <si>
    <t>-1344397318</t>
  </si>
  <si>
    <t>997013215</t>
  </si>
  <si>
    <t>Vnitrostaveništní doprava suti a vybouraných hmot pro budovy v do 18 m ručně</t>
  </si>
  <si>
    <t>t</t>
  </si>
  <si>
    <t>918862272</t>
  </si>
  <si>
    <t>997013219</t>
  </si>
  <si>
    <t>Příplatek k vnitrostaveništní dopravě suti a vybouraných hmot za zvětšenou dopravu suti ZKD 10 m</t>
  </si>
  <si>
    <t>-1620384082</t>
  </si>
  <si>
    <t>997013501</t>
  </si>
  <si>
    <t>Odvoz suti a vybouraných hmot na skládku nebo meziskládku do 1 km se složením</t>
  </si>
  <si>
    <t>-1637219879</t>
  </si>
  <si>
    <t>997013509</t>
  </si>
  <si>
    <t>Příplatek k odvozu suti a vybouraných hmot na skládku ZKD 1 km přes 1 km</t>
  </si>
  <si>
    <t>1599518943</t>
  </si>
  <si>
    <t>997013831</t>
  </si>
  <si>
    <t>Poplatek za uložení stavebního směsného odpadu na skládce (skládkovné)</t>
  </si>
  <si>
    <t>-1036035129</t>
  </si>
  <si>
    <t>16</t>
  </si>
  <si>
    <t>998018003</t>
  </si>
  <si>
    <t>Přesun hmot ruční pro budovy v do 24 m</t>
  </si>
  <si>
    <t>-1095195785</t>
  </si>
  <si>
    <t>712311101</t>
  </si>
  <si>
    <t>Provedení povlakové krytiny střech do 10° za studena lakem penetračním nebo asfaltovým</t>
  </si>
  <si>
    <t>-1301592502</t>
  </si>
  <si>
    <t>111631500</t>
  </si>
  <si>
    <t>lak asfaltový ALP/9 (MJ t) bal 9 kg</t>
  </si>
  <si>
    <t>32</t>
  </si>
  <si>
    <t>-1692405144</t>
  </si>
  <si>
    <t>712341559</t>
  </si>
  <si>
    <t>Provedení povlakové krytiny střech do 10° pásy NAIP přitavením v plné ploše</t>
  </si>
  <si>
    <t>1166723004</t>
  </si>
  <si>
    <t>628522550</t>
  </si>
  <si>
    <t>pás asfaltovaný modifikovaný SBS Elastodek 40 Special dekor</t>
  </si>
  <si>
    <t>-254124267</t>
  </si>
  <si>
    <t>998712103</t>
  </si>
  <si>
    <t>Přesun hmot tonážní tonážní pro krytiny povlakové v objektech v do 24 m</t>
  </si>
  <si>
    <t>194667139</t>
  </si>
  <si>
    <t>713111121</t>
  </si>
  <si>
    <t>Montáž izolace tepelné spodem stropů s uchycením drátem rohoží, pásů, dílců, desek</t>
  </si>
  <si>
    <t>2079588837</t>
  </si>
  <si>
    <t>631537290</t>
  </si>
  <si>
    <t>deska izolační ROCKWOOL MULTIROCK 600x1000x200 mm</t>
  </si>
  <si>
    <t>62375750</t>
  </si>
  <si>
    <t>631537200</t>
  </si>
  <si>
    <t>deska izolační ROCKWOOL MULTIROCK 600x1000x50 mm</t>
  </si>
  <si>
    <t>-502660479</t>
  </si>
  <si>
    <t>998713103</t>
  </si>
  <si>
    <t>Přesun hmot tonážní pro izolace tepelné v objektech v do 24 m</t>
  </si>
  <si>
    <t>299721980</t>
  </si>
  <si>
    <t>762511223</t>
  </si>
  <si>
    <t>Podlahové kce podkladové z desek OSB tl 15 mm nebroušených na pero a drážku lepených</t>
  </si>
  <si>
    <t>1272375880</t>
  </si>
  <si>
    <t>"zakrytí podlah"</t>
  </si>
  <si>
    <t>36,26</t>
  </si>
  <si>
    <t>998762103</t>
  </si>
  <si>
    <t>Přesun hmot tonážní pro kce tesařské v objektech v do 24 m</t>
  </si>
  <si>
    <t>227884548</t>
  </si>
  <si>
    <t>763121811</t>
  </si>
  <si>
    <t>-580575270</t>
  </si>
  <si>
    <t>30</t>
  </si>
  <si>
    <t>763135811</t>
  </si>
  <si>
    <t>146963788</t>
  </si>
  <si>
    <t>998763102</t>
  </si>
  <si>
    <t>Přesun hmot tonážní pro dřevostavby v objektech v do 24 m</t>
  </si>
  <si>
    <t>533795926</t>
  </si>
  <si>
    <t>766694111</t>
  </si>
  <si>
    <t>Montáž parapetních desek dřevěných nebo plastových šířky do 30 cm délky do 1,0 m</t>
  </si>
  <si>
    <t>kus</t>
  </si>
  <si>
    <t>-1723630862</t>
  </si>
  <si>
    <t>607941030</t>
  </si>
  <si>
    <t>deska parapetní dřevotřísková vnitřní POSTFORMING 0,3 x 1 m</t>
  </si>
  <si>
    <t>m</t>
  </si>
  <si>
    <t>223445839</t>
  </si>
  <si>
    <t>998766103</t>
  </si>
  <si>
    <t>Přesun hmot tonážní pro konstrukce truhlářské v objektech v do 24 m</t>
  </si>
  <si>
    <t>1494476567</t>
  </si>
  <si>
    <t>767111111</t>
  </si>
  <si>
    <t>ks</t>
  </si>
  <si>
    <t>-1067705962</t>
  </si>
  <si>
    <t>767111112</t>
  </si>
  <si>
    <t>-2031142562</t>
  </si>
  <si>
    <t>767111113</t>
  </si>
  <si>
    <t>-787854974</t>
  </si>
  <si>
    <t>767111114</t>
  </si>
  <si>
    <t>-1578692939</t>
  </si>
  <si>
    <t>767111115</t>
  </si>
  <si>
    <t>767995112</t>
  </si>
  <si>
    <t>kg</t>
  </si>
  <si>
    <t>767995113</t>
  </si>
  <si>
    <t>1674871882</t>
  </si>
  <si>
    <t>998767103</t>
  </si>
  <si>
    <t>Přesun hmot tonážní pro zámečnické konstrukce v objektech v do 24 m</t>
  </si>
  <si>
    <t>561492029</t>
  </si>
  <si>
    <t>776111116</t>
  </si>
  <si>
    <t>Odstranění zbytků lepidla z podkladu povlakových podlah broušením</t>
  </si>
  <si>
    <t>479103967</t>
  </si>
  <si>
    <t>776111311</t>
  </si>
  <si>
    <t>Vysátí podkladu povlakových podlah</t>
  </si>
  <si>
    <t>1771463472</t>
  </si>
  <si>
    <t>776121311</t>
  </si>
  <si>
    <t>Vodou ředitelná penetrace savého podkladu povlakových podlah ředěná v poměru 1:1</t>
  </si>
  <si>
    <t>1589202932</t>
  </si>
  <si>
    <t>776201812</t>
  </si>
  <si>
    <t>Demontáž lepených povlakových podlah s podložkou ručně</t>
  </si>
  <si>
    <t>1527884876</t>
  </si>
  <si>
    <t>776221221</t>
  </si>
  <si>
    <t>Lepení elektrostaticky vodivých čtverců z PVC standardním lepidlem</t>
  </si>
  <si>
    <t>-437258882</t>
  </si>
  <si>
    <t>284110450</t>
  </si>
  <si>
    <t>PVC homogen. el.vodivé neválc. tl.2,00 mm, el.odpor 0,05 - 1 Mohm, čtverce 615 x 615,rozměr.stál.0,05%,otlak do 0,035 mm</t>
  </si>
  <si>
    <t>-146418287</t>
  </si>
  <si>
    <t>776410811</t>
  </si>
  <si>
    <t>Odstranění soklíků a lišt pryžových nebo plastových</t>
  </si>
  <si>
    <t>1007226622</t>
  </si>
  <si>
    <t>776411111</t>
  </si>
  <si>
    <t>Montáž obvodových soklíků výšky do 80 mm</t>
  </si>
  <si>
    <t>-154747152</t>
  </si>
  <si>
    <t>284110030</t>
  </si>
  <si>
    <t>lišta speciální soklová PVC 10271, 30 x 30 mm role 50 m</t>
  </si>
  <si>
    <t>-540030260</t>
  </si>
  <si>
    <t>998776103</t>
  </si>
  <si>
    <t>Přesun hmot tonážní pro podlahy povlakové v objektech v do 24 m</t>
  </si>
  <si>
    <t>-443624244</t>
  </si>
  <si>
    <t>783306801</t>
  </si>
  <si>
    <t>Odstranění nátěru ze zámečnických konstrukcí obroušením</t>
  </si>
  <si>
    <t>-447701958</t>
  </si>
  <si>
    <t>"očištění stávající ocelové konstrukce od návarků  a nátěrů"</t>
  </si>
  <si>
    <t>783306809</t>
  </si>
  <si>
    <t>Odstranění nátěru ze zámečnických konstrukcí okartáčováním</t>
  </si>
  <si>
    <t>-526915777</t>
  </si>
  <si>
    <t>"stávající zábradlí"</t>
  </si>
  <si>
    <t>22,70*1,50</t>
  </si>
  <si>
    <t>783334201</t>
  </si>
  <si>
    <t>Základní antikorozní jednonásobný epoxidový nátěr zámečnických konstrukcí</t>
  </si>
  <si>
    <t>796419509</t>
  </si>
  <si>
    <t>33,58</t>
  </si>
  <si>
    <t>783337101</t>
  </si>
  <si>
    <t>Krycí jednonásobný epoxidový nátěr zámečnických konstrukcí</t>
  </si>
  <si>
    <t>-934803918</t>
  </si>
  <si>
    <t>"ocelové konstrukce"</t>
  </si>
  <si>
    <t>25,58</t>
  </si>
  <si>
    <t>"zábradlí"</t>
  </si>
  <si>
    <t>Součet</t>
  </si>
  <si>
    <t>784181101</t>
  </si>
  <si>
    <t>Základní akrylátová jednonásobná penetrace podkladu v místnostech výšky do 3,80m</t>
  </si>
  <si>
    <t>-401394473</t>
  </si>
  <si>
    <t>80,9</t>
  </si>
  <si>
    <t>784211001</t>
  </si>
  <si>
    <t>-1461922958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</si>
  <si>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</si>
  <si>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</si>
  <si>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</si>
  <si>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</si>
  <si>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</si>
  <si>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</si>
  <si>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</si>
  <si>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80,00</t>
  </si>
  <si>
    <t>Dodávka a montáž podhledu minerálního 600/600 kazetového na roštu viditelném</t>
  </si>
  <si>
    <t>7,6*9,5+7,18*1,12</t>
  </si>
  <si>
    <t>(9,5+8,72)*2</t>
  </si>
  <si>
    <t>764246403</t>
  </si>
  <si>
    <t>767111116</t>
  </si>
  <si>
    <t>Dodávka a montáž bezpečnostního izolačního trojskla Ug 0,6</t>
  </si>
  <si>
    <t>Dodávka a montáž ventilačních křídel se zámkem umožňujícíni otevření pouze pro údržbu</t>
  </si>
  <si>
    <t>Dodávka hliníkové fasádní konstrukce - pozice 01</t>
  </si>
  <si>
    <t>Dodávka hliníkové fasádní konstrukce - pozice 02</t>
  </si>
  <si>
    <t>Dodávka hliníkové fasádní konstrukce - pozice 03</t>
  </si>
  <si>
    <t>Dodávka hliníkové fasádní konstrukce - pozice 04</t>
  </si>
  <si>
    <t>Montáž hliníkových konstrukcí 01-04</t>
  </si>
  <si>
    <t>kpl</t>
  </si>
  <si>
    <t>Montáž izolačního trojskla+ zapravení a utěsnění</t>
  </si>
  <si>
    <t>Oplechování parapetů rovných mechanicky kotvené z TiZn   rš 350 mm</t>
  </si>
  <si>
    <t>"doplnění nosné konstrukce střechy - jekl 140/60/5</t>
  </si>
  <si>
    <t>Demontáž stávající ocelové konstrukce a zasklení</t>
  </si>
  <si>
    <t>1,6*4</t>
  </si>
  <si>
    <t>1,6*29</t>
  </si>
  <si>
    <t>dvojnásobné bílé malby ze směsí za mokra výborně otěruvzdorných v místnostech výšky do 3,80 m</t>
  </si>
  <si>
    <t>949101112RO</t>
  </si>
  <si>
    <t>Staveništní výtah D+M + nájem</t>
  </si>
  <si>
    <t>764246404</t>
  </si>
  <si>
    <t>Oplechování, úprava okraje střechy r.š.450mm; okapní žlab 100 mm D+M</t>
  </si>
  <si>
    <t>Pomocný kotevní materiál</t>
  </si>
  <si>
    <t>949101113RO</t>
  </si>
  <si>
    <t>Montážní a spotřební materiál</t>
  </si>
  <si>
    <t>Dodávka a montáž atypických zámečnických konstrukcí včetně statického posouzení</t>
  </si>
  <si>
    <t>Demontáž podhledu minerálního kazetového na roštu viditelném včetně tepelné izolace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</si>
</sst>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46" x14ac:knownFonts="1">
    <font>
      <sz val="8"/>
      <name val="Trebuchet MS"/>
      <family val="2"/>
    </font>
    <font>
      <sz val="11"/>
      <color theme="1"/>
      <name val="Calibri"/>
      <family val="2"/>
      <charset val="238"/>
      <scheme val="minor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sz val="8"/>
      <color rgb="FFFF0000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color rgb="FF505050"/>
      <name val="Trebuchet MS"/>
      <family val="2"/>
      <charset val="238"/>
    </font>
    <font>
      <i/>
      <sz val="8"/>
      <color theme="1" tint="0.499984740745262"/>
      <name val="Trebuchet MS"/>
      <family val="2"/>
      <charset val="238"/>
    </font>
    <font>
      <sz val="8"/>
      <color theme="1" tint="0.499984740745262"/>
      <name val="Trebuchet MS"/>
      <family val="2"/>
      <charset val="238"/>
    </font>
    <font>
      <sz val="8"/>
      <color theme="0" tint="-0.499984740745262"/>
      <name val="Trebuchet MS"/>
      <family val="2"/>
      <charset val="238"/>
    </font>
    <font>
      <sz val="8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dotted">
        <color indexed="55"/>
      </left>
      <right style="dotted">
        <color indexed="55"/>
      </right>
      <top style="dotted">
        <color indexed="55"/>
      </top>
      <bottom style="dotted">
        <color indexed="55"/>
      </bottom>
      <diagonal/>
    </border>
  </borders>
  <cellStyleXfs count="3">
    <xf numFmtId="0" fontId="0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82">
    <xf numFmtId="0" fontId="0" fillId="0" borderId="0" xfId="0"/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0" fillId="2" borderId="0" xfId="0" applyFill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3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16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4" fillId="4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1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1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4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4" fillId="5" borderId="8" xfId="0" applyFont="1" applyFill="1" applyBorder="1" applyAlignment="1">
      <alignment horizontal="left" vertical="center"/>
    </xf>
    <xf numFmtId="0" fontId="4" fillId="5" borderId="9" xfId="0" applyFont="1" applyFill="1" applyBorder="1" applyAlignment="1">
      <alignment horizontal="right" vertical="center"/>
    </xf>
    <xf numFmtId="0" fontId="4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1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1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>
      <alignment horizontal="left" vertical="center"/>
    </xf>
    <xf numFmtId="166" fontId="2" fillId="0" borderId="0" xfId="0" applyNumberFormat="1" applyFont="1" applyBorder="1" applyAlignment="1">
      <alignment vertical="center"/>
    </xf>
    <xf numFmtId="166" fontId="2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4" fillId="0" borderId="25" xfId="0" applyFont="1" applyBorder="1" applyAlignment="1" applyProtection="1">
      <alignment horizontal="center" vertical="center"/>
      <protection locked="0"/>
    </xf>
    <xf numFmtId="49" fontId="34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11" fillId="0" borderId="5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1" applyFont="1" applyAlignment="1" applyProtection="1">
      <alignment horizontal="center" vertical="center"/>
    </xf>
    <xf numFmtId="0" fontId="40" fillId="2" borderId="0" xfId="1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39" fillId="2" borderId="0" xfId="0" applyFont="1" applyFill="1" applyAlignment="1" applyProtection="1">
      <alignment vertical="center"/>
    </xf>
    <xf numFmtId="0" fontId="38" fillId="2" borderId="0" xfId="0" applyFont="1" applyFill="1" applyAlignment="1" applyProtection="1">
      <alignment horizontal="left" vertical="center"/>
    </xf>
    <xf numFmtId="0" fontId="0" fillId="2" borderId="0" xfId="0" applyFill="1" applyProtection="1"/>
    <xf numFmtId="0" fontId="39" fillId="0" borderId="0" xfId="0" applyFont="1"/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9" fontId="45" fillId="0" borderId="26" xfId="0" applyNumberFormat="1" applyFont="1" applyBorder="1" applyAlignment="1" applyProtection="1">
      <alignment horizontal="left" vertical="center" wrapText="1"/>
      <protection locked="0"/>
    </xf>
    <xf numFmtId="2" fontId="0" fillId="0" borderId="25" xfId="0" applyNumberFormat="1" applyFont="1" applyBorder="1" applyAlignment="1" applyProtection="1">
      <alignment vertical="center"/>
      <protection locked="0"/>
    </xf>
    <xf numFmtId="2" fontId="9" fillId="0" borderId="0" xfId="0" applyNumberFormat="1" applyFont="1" applyBorder="1" applyAlignment="1">
      <alignment horizontal="left" vertical="center"/>
    </xf>
    <xf numFmtId="2" fontId="10" fillId="0" borderId="0" xfId="0" applyNumberFormat="1" applyFont="1" applyBorder="1" applyAlignment="1">
      <alignment vertical="center"/>
    </xf>
    <xf numFmtId="2" fontId="34" fillId="0" borderId="25" xfId="0" applyNumberFormat="1" applyFont="1" applyBorder="1" applyAlignment="1" applyProtection="1">
      <alignment vertical="center"/>
      <protection locked="0"/>
    </xf>
    <xf numFmtId="2" fontId="7" fillId="0" borderId="0" xfId="0" applyNumberFormat="1" applyFont="1" applyBorder="1" applyAlignment="1">
      <alignment horizontal="left"/>
    </xf>
    <xf numFmtId="2" fontId="6" fillId="0" borderId="0" xfId="0" applyNumberFormat="1" applyFont="1" applyBorder="1" applyAlignment="1">
      <alignment horizontal="left"/>
    </xf>
    <xf numFmtId="2" fontId="42" fillId="0" borderId="25" xfId="0" applyNumberFormat="1" applyFont="1" applyBorder="1" applyAlignment="1" applyProtection="1">
      <alignment vertical="center"/>
      <protection locked="0"/>
    </xf>
    <xf numFmtId="2" fontId="11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24" fillId="5" borderId="0" xfId="0" applyNumberFormat="1" applyFont="1" applyFill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0" fillId="0" borderId="0" xfId="0" applyBorder="1"/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4" fontId="24" fillId="0" borderId="0" xfId="0" applyNumberFormat="1" applyFont="1" applyBorder="1" applyAlignment="1">
      <alignment horizontal="right" vertical="center"/>
    </xf>
    <xf numFmtId="0" fontId="23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0" fontId="4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4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4" fontId="24" fillId="0" borderId="12" xfId="0" applyNumberFormat="1" applyFont="1" applyBorder="1" applyAlignment="1"/>
    <xf numFmtId="4" fontId="4" fillId="0" borderId="12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6" fillId="0" borderId="0" xfId="0" applyNumberFormat="1" applyFont="1" applyBorder="1" applyAlignment="1">
      <alignment vertical="center"/>
    </xf>
    <xf numFmtId="4" fontId="7" fillId="0" borderId="17" xfId="0" applyNumberFormat="1" applyFont="1" applyBorder="1" applyAlignment="1"/>
    <xf numFmtId="4" fontId="7" fillId="0" borderId="17" xfId="0" applyNumberFormat="1" applyFont="1" applyBorder="1" applyAlignment="1">
      <alignment vertical="center"/>
    </xf>
    <xf numFmtId="4" fontId="7" fillId="0" borderId="23" xfId="0" applyNumberFormat="1" applyFont="1" applyBorder="1" applyAlignment="1"/>
    <xf numFmtId="4" fontId="7" fillId="0" borderId="23" xfId="0" applyNumberFormat="1" applyFont="1" applyBorder="1" applyAlignment="1">
      <alignment vertical="center"/>
    </xf>
    <xf numFmtId="4" fontId="6" fillId="0" borderId="12" xfId="0" applyNumberFormat="1" applyFont="1" applyBorder="1" applyAlignment="1"/>
    <xf numFmtId="4" fontId="6" fillId="0" borderId="12" xfId="0" applyNumberFormat="1" applyFont="1" applyBorder="1" applyAlignment="1">
      <alignment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40" fillId="2" borderId="0" xfId="1" applyFont="1" applyFill="1" applyAlignment="1" applyProtection="1">
      <alignment horizontal="center" vertical="center"/>
    </xf>
    <xf numFmtId="0" fontId="33" fillId="0" borderId="12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34" fillId="0" borderId="25" xfId="0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vertical="center"/>
      <protection locked="0"/>
    </xf>
    <xf numFmtId="4" fontId="34" fillId="0" borderId="25" xfId="0" applyNumberFormat="1" applyFont="1" applyBorder="1" applyAlignment="1" applyProtection="1">
      <alignment vertical="center"/>
      <protection locked="0"/>
    </xf>
    <xf numFmtId="0" fontId="33" fillId="0" borderId="0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49" fontId="42" fillId="0" borderId="22" xfId="0" applyNumberFormat="1" applyFont="1" applyBorder="1" applyAlignment="1" applyProtection="1">
      <alignment horizontal="left" vertical="center" wrapText="1"/>
      <protection locked="0"/>
    </xf>
    <xf numFmtId="49" fontId="43" fillId="0" borderId="23" xfId="0" applyNumberFormat="1" applyFont="1" applyBorder="1" applyAlignment="1">
      <alignment vertical="center"/>
    </xf>
    <xf numFmtId="49" fontId="43" fillId="0" borderId="24" xfId="0" applyNumberFormat="1" applyFont="1" applyBorder="1" applyAlignment="1">
      <alignment vertical="center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0" fillId="0" borderId="24" xfId="0" applyBorder="1" applyAlignment="1">
      <alignment vertical="center"/>
    </xf>
    <xf numFmtId="0" fontId="0" fillId="0" borderId="23" xfId="0" applyBorder="1" applyAlignment="1">
      <alignment vertical="center"/>
    </xf>
    <xf numFmtId="49" fontId="44" fillId="0" borderId="0" xfId="0" applyNumberFormat="1" applyFont="1" applyBorder="1" applyAlignment="1">
      <alignment horizontal="left" vertical="center" wrapText="1"/>
    </xf>
    <xf numFmtId="49" fontId="44" fillId="0" borderId="0" xfId="0" applyNumberFormat="1" applyFont="1" applyBorder="1" applyAlignment="1">
      <alignment vertical="center"/>
    </xf>
    <xf numFmtId="0" fontId="45" fillId="0" borderId="26" xfId="0" applyFont="1" applyBorder="1" applyAlignment="1" applyProtection="1">
      <alignment horizontal="left" vertical="center" wrapText="1"/>
      <protection locked="0"/>
    </xf>
    <xf numFmtId="0" fontId="9" fillId="0" borderId="12" xfId="0" applyFont="1" applyBorder="1" applyAlignment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49" fontId="41" fillId="0" borderId="12" xfId="0" applyNumberFormat="1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vertical="center"/>
    </xf>
    <xf numFmtId="49" fontId="41" fillId="0" borderId="0" xfId="0" applyNumberFormat="1" applyFont="1" applyBorder="1" applyAlignment="1">
      <alignment horizontal="left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30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4" fontId="7" fillId="0" borderId="0" xfId="0" applyNumberFormat="1" applyFont="1" applyBorder="1" applyAlignment="1" applyProtection="1">
      <alignment vertical="center"/>
      <protection locked="0"/>
    </xf>
    <xf numFmtId="0" fontId="0" fillId="5" borderId="0" xfId="0" applyFont="1" applyFill="1" applyBorder="1" applyAlignment="1">
      <alignment vertical="center"/>
    </xf>
    <xf numFmtId="165" fontId="3" fillId="0" borderId="0" xfId="0" applyNumberFormat="1" applyFont="1" applyBorder="1" applyAlignment="1">
      <alignment horizontal="left" vertical="center"/>
    </xf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4" fontId="2" fillId="0" borderId="0" xfId="0" applyNumberFormat="1" applyFont="1" applyBorder="1" applyAlignment="1">
      <alignment vertical="center"/>
    </xf>
    <xf numFmtId="4" fontId="4" fillId="5" borderId="9" xfId="0" applyNumberFormat="1" applyFont="1" applyFill="1" applyBorder="1" applyAlignment="1">
      <alignment vertical="center"/>
    </xf>
    <xf numFmtId="0" fontId="3" fillId="5" borderId="0" xfId="0" applyFont="1" applyFill="1" applyBorder="1" applyAlignment="1">
      <alignment horizontal="center" vertical="center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9655C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B5079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9655C.tmp" descr="C:\KrosData\System\Temp\rad9655C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914399</xdr:colOff>
      <xdr:row>1</xdr:row>
      <xdr:rowOff>4444</xdr:rowOff>
    </xdr:to>
    <xdr:pic>
      <xdr:nvPicPr>
        <xdr:cNvPr id="2" name="radB5079.tmp" descr="C:\KrosData\System\Temp\radB5079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tretch>
          <a:fillRect/>
        </a:stretch>
      </xdr:blipFill>
      <xdr:spPr>
        <a:xfrm>
          <a:off x="0" y="0"/>
          <a:ext cx="1897379" cy="1264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workbookViewId="0">
      <pane ySplit="1" topLeftCell="A84" activePane="bottomLeft" state="frozen"/>
      <selection pane="bottomLeft" activeCell="BE98" sqref="BE98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73" t="s">
        <v>0</v>
      </c>
      <c r="B1" s="174"/>
      <c r="C1" s="174"/>
      <c r="D1" s="175" t="s">
        <v>1</v>
      </c>
      <c r="E1" s="174"/>
      <c r="F1" s="174"/>
      <c r="G1" s="174"/>
      <c r="H1" s="174"/>
      <c r="I1" s="174"/>
      <c r="J1" s="174"/>
      <c r="K1" s="172" t="s">
        <v>329</v>
      </c>
      <c r="L1" s="172"/>
      <c r="M1" s="172"/>
      <c r="N1" s="172"/>
      <c r="O1" s="172"/>
      <c r="P1" s="172"/>
      <c r="Q1" s="172"/>
      <c r="R1" s="172"/>
      <c r="S1" s="172"/>
      <c r="T1" s="174"/>
      <c r="U1" s="174"/>
      <c r="V1" s="174"/>
      <c r="W1" s="172" t="s">
        <v>330</v>
      </c>
      <c r="X1" s="172"/>
      <c r="Y1" s="172"/>
      <c r="Z1" s="172"/>
      <c r="AA1" s="172"/>
      <c r="AB1" s="172"/>
      <c r="AC1" s="172"/>
      <c r="AD1" s="172"/>
      <c r="AE1" s="172"/>
      <c r="AF1" s="172"/>
      <c r="AG1" s="174"/>
      <c r="AH1" s="17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2</v>
      </c>
      <c r="BB1" s="13" t="s">
        <v>3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4</v>
      </c>
      <c r="BU1" s="15" t="s">
        <v>4</v>
      </c>
    </row>
    <row r="2" spans="1:73" ht="36.950000000000003" customHeight="1" x14ac:dyDescent="0.3">
      <c r="C2" s="221" t="s">
        <v>5</v>
      </c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194"/>
      <c r="AD2" s="194"/>
      <c r="AE2" s="194"/>
      <c r="AF2" s="194"/>
      <c r="AG2" s="194"/>
      <c r="AH2" s="194"/>
      <c r="AI2" s="194"/>
      <c r="AJ2" s="194"/>
      <c r="AK2" s="194"/>
      <c r="AL2" s="194"/>
      <c r="AM2" s="194"/>
      <c r="AN2" s="194"/>
      <c r="AO2" s="194"/>
      <c r="AP2" s="194"/>
      <c r="AR2" s="193" t="s">
        <v>6</v>
      </c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S2" s="16" t="s">
        <v>7</v>
      </c>
      <c r="BT2" s="16" t="s">
        <v>8</v>
      </c>
    </row>
    <row r="3" spans="1:73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7</v>
      </c>
      <c r="BT3" s="16" t="s">
        <v>9</v>
      </c>
    </row>
    <row r="4" spans="1:73" ht="36.950000000000003" customHeight="1" x14ac:dyDescent="0.3">
      <c r="B4" s="20"/>
      <c r="C4" s="215" t="s">
        <v>10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198"/>
      <c r="AL4" s="198"/>
      <c r="AM4" s="198"/>
      <c r="AN4" s="198"/>
      <c r="AO4" s="198"/>
      <c r="AP4" s="198"/>
      <c r="AQ4" s="22"/>
      <c r="AS4" s="23" t="s">
        <v>11</v>
      </c>
      <c r="BS4" s="16" t="s">
        <v>12</v>
      </c>
    </row>
    <row r="5" spans="1:73" ht="14.45" customHeight="1" x14ac:dyDescent="0.3">
      <c r="B5" s="20"/>
      <c r="C5" s="21"/>
      <c r="D5" s="24" t="s">
        <v>13</v>
      </c>
      <c r="E5" s="21"/>
      <c r="F5" s="21"/>
      <c r="G5" s="21"/>
      <c r="H5" s="21"/>
      <c r="I5" s="21"/>
      <c r="J5" s="21"/>
      <c r="K5" s="222" t="s">
        <v>14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21"/>
      <c r="AQ5" s="22"/>
      <c r="BS5" s="16" t="s">
        <v>7</v>
      </c>
    </row>
    <row r="6" spans="1:73" ht="36.950000000000003" customHeight="1" x14ac:dyDescent="0.3">
      <c r="B6" s="20"/>
      <c r="C6" s="21"/>
      <c r="D6" s="26" t="s">
        <v>15</v>
      </c>
      <c r="E6" s="21"/>
      <c r="F6" s="21"/>
      <c r="G6" s="21"/>
      <c r="H6" s="21"/>
      <c r="I6" s="21"/>
      <c r="J6" s="21"/>
      <c r="K6" s="223" t="s">
        <v>16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21"/>
      <c r="AQ6" s="22"/>
      <c r="BS6" s="16" t="s">
        <v>17</v>
      </c>
    </row>
    <row r="7" spans="1:73" ht="14.45" customHeight="1" x14ac:dyDescent="0.3">
      <c r="B7" s="20"/>
      <c r="C7" s="21"/>
      <c r="D7" s="27" t="s">
        <v>18</v>
      </c>
      <c r="E7" s="21"/>
      <c r="F7" s="21"/>
      <c r="G7" s="21"/>
      <c r="H7" s="21"/>
      <c r="I7" s="21"/>
      <c r="J7" s="21"/>
      <c r="K7" s="25" t="s">
        <v>3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19</v>
      </c>
      <c r="AL7" s="21"/>
      <c r="AM7" s="21"/>
      <c r="AN7" s="25" t="s">
        <v>3</v>
      </c>
      <c r="AO7" s="21"/>
      <c r="AP7" s="21"/>
      <c r="AQ7" s="22"/>
      <c r="BS7" s="16" t="s">
        <v>20</v>
      </c>
    </row>
    <row r="8" spans="1:73" ht="14.45" customHeight="1" x14ac:dyDescent="0.3">
      <c r="B8" s="20"/>
      <c r="C8" s="21"/>
      <c r="D8" s="27" t="s">
        <v>21</v>
      </c>
      <c r="E8" s="21"/>
      <c r="F8" s="21"/>
      <c r="G8" s="21"/>
      <c r="H8" s="21"/>
      <c r="I8" s="21"/>
      <c r="J8" s="21"/>
      <c r="K8" s="25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23</v>
      </c>
      <c r="AL8" s="21"/>
      <c r="AM8" s="21"/>
      <c r="AN8" s="25" t="s">
        <v>24</v>
      </c>
      <c r="AO8" s="21"/>
      <c r="AP8" s="21"/>
      <c r="AQ8" s="22"/>
      <c r="BS8" s="16" t="s">
        <v>25</v>
      </c>
    </row>
    <row r="9" spans="1:73" ht="14.45" customHeight="1" x14ac:dyDescent="0.3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2"/>
      <c r="BS9" s="16" t="s">
        <v>26</v>
      </c>
    </row>
    <row r="10" spans="1:73" ht="14.45" customHeight="1" x14ac:dyDescent="0.3">
      <c r="B10" s="20"/>
      <c r="C10" s="21"/>
      <c r="D10" s="27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28</v>
      </c>
      <c r="AL10" s="21"/>
      <c r="AM10" s="21"/>
      <c r="AN10" s="25" t="s">
        <v>3</v>
      </c>
      <c r="AO10" s="21"/>
      <c r="AP10" s="21"/>
      <c r="AQ10" s="22"/>
      <c r="BS10" s="16" t="s">
        <v>17</v>
      </c>
    </row>
    <row r="11" spans="1:73" ht="18.399999999999999" customHeight="1" x14ac:dyDescent="0.3">
      <c r="B11" s="20"/>
      <c r="C11" s="21"/>
      <c r="D11" s="21"/>
      <c r="E11" s="25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30</v>
      </c>
      <c r="AL11" s="21"/>
      <c r="AM11" s="21"/>
      <c r="AN11" s="25" t="s">
        <v>3</v>
      </c>
      <c r="AO11" s="21"/>
      <c r="AP11" s="21"/>
      <c r="AQ11" s="22"/>
      <c r="BS11" s="16" t="s">
        <v>17</v>
      </c>
    </row>
    <row r="12" spans="1:73" ht="6.95" customHeight="1" x14ac:dyDescent="0.3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2"/>
      <c r="BS12" s="16" t="s">
        <v>17</v>
      </c>
    </row>
    <row r="13" spans="1:73" ht="14.45" customHeight="1" x14ac:dyDescent="0.3">
      <c r="B13" s="20"/>
      <c r="C13" s="21"/>
      <c r="D13" s="27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28</v>
      </c>
      <c r="AL13" s="21"/>
      <c r="AM13" s="21"/>
      <c r="AN13" s="25" t="s">
        <v>3</v>
      </c>
      <c r="AO13" s="21"/>
      <c r="AP13" s="21"/>
      <c r="AQ13" s="22"/>
      <c r="BS13" s="16" t="s">
        <v>17</v>
      </c>
    </row>
    <row r="14" spans="1:73" ht="15" x14ac:dyDescent="0.3">
      <c r="B14" s="20"/>
      <c r="C14" s="21"/>
      <c r="D14" s="21"/>
      <c r="E14" s="25" t="s">
        <v>32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30</v>
      </c>
      <c r="AL14" s="21"/>
      <c r="AM14" s="21"/>
      <c r="AN14" s="25" t="s">
        <v>3</v>
      </c>
      <c r="AO14" s="21"/>
      <c r="AP14" s="21"/>
      <c r="AQ14" s="22"/>
      <c r="BS14" s="16" t="s">
        <v>17</v>
      </c>
    </row>
    <row r="15" spans="1:73" ht="6.95" customHeigh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2"/>
      <c r="BS15" s="16" t="s">
        <v>4</v>
      </c>
    </row>
    <row r="16" spans="1:73" ht="14.45" customHeight="1" x14ac:dyDescent="0.3">
      <c r="B16" s="20"/>
      <c r="C16" s="21"/>
      <c r="D16" s="27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28</v>
      </c>
      <c r="AL16" s="21"/>
      <c r="AM16" s="21"/>
      <c r="AN16" s="25" t="s">
        <v>3</v>
      </c>
      <c r="AO16" s="21"/>
      <c r="AP16" s="21"/>
      <c r="AQ16" s="22"/>
      <c r="BS16" s="16" t="s">
        <v>4</v>
      </c>
    </row>
    <row r="17" spans="2:71" ht="18.399999999999999" customHeight="1" x14ac:dyDescent="0.3">
      <c r="B17" s="20"/>
      <c r="C17" s="21"/>
      <c r="D17" s="21"/>
      <c r="E17" s="25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30</v>
      </c>
      <c r="AL17" s="21"/>
      <c r="AM17" s="21"/>
      <c r="AN17" s="25" t="s">
        <v>3</v>
      </c>
      <c r="AO17" s="21"/>
      <c r="AP17" s="21"/>
      <c r="AQ17" s="22"/>
      <c r="BS17" s="16" t="s">
        <v>34</v>
      </c>
    </row>
    <row r="18" spans="2:71" ht="6.95" customHeight="1" x14ac:dyDescent="0.3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2"/>
      <c r="BS18" s="16" t="s">
        <v>17</v>
      </c>
    </row>
    <row r="19" spans="2:71" ht="14.45" customHeight="1" x14ac:dyDescent="0.3">
      <c r="B19" s="20"/>
      <c r="C19" s="21"/>
      <c r="D19" s="27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28</v>
      </c>
      <c r="AL19" s="21"/>
      <c r="AM19" s="21"/>
      <c r="AN19" s="25" t="s">
        <v>3</v>
      </c>
      <c r="AO19" s="21"/>
      <c r="AP19" s="21"/>
      <c r="AQ19" s="22"/>
      <c r="BS19" s="16" t="s">
        <v>17</v>
      </c>
    </row>
    <row r="20" spans="2:71" ht="18.399999999999999" customHeight="1" x14ac:dyDescent="0.3">
      <c r="B20" s="20"/>
      <c r="C20" s="21"/>
      <c r="D20" s="21"/>
      <c r="E20" s="25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30</v>
      </c>
      <c r="AL20" s="21"/>
      <c r="AM20" s="21"/>
      <c r="AN20" s="25" t="s">
        <v>3</v>
      </c>
      <c r="AO20" s="21"/>
      <c r="AP20" s="21"/>
      <c r="AQ20" s="22"/>
    </row>
    <row r="21" spans="2:71" ht="6.95" customHeight="1" x14ac:dyDescent="0.3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2"/>
    </row>
    <row r="22" spans="2:71" ht="15" x14ac:dyDescent="0.3">
      <c r="B22" s="20"/>
      <c r="C22" s="21"/>
      <c r="D22" s="27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2"/>
    </row>
    <row r="23" spans="2:71" ht="20.45" customHeight="1" x14ac:dyDescent="0.3">
      <c r="B23" s="20"/>
      <c r="C23" s="21"/>
      <c r="D23" s="21"/>
      <c r="E23" s="224" t="s">
        <v>3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O23" s="21"/>
      <c r="AP23" s="21"/>
      <c r="AQ23" s="22"/>
    </row>
    <row r="24" spans="2:71" ht="6.95" customHeight="1" x14ac:dyDescent="0.3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2"/>
    </row>
    <row r="25" spans="2:71" ht="6.95" customHeight="1" x14ac:dyDescent="0.3">
      <c r="B25" s="20"/>
      <c r="C25" s="21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1"/>
      <c r="AQ25" s="22"/>
    </row>
    <row r="26" spans="2:71" ht="14.45" customHeight="1" x14ac:dyDescent="0.3">
      <c r="B26" s="20"/>
      <c r="C26" s="21"/>
      <c r="D26" s="29" t="s">
        <v>38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197">
        <f>ROUND(AG87,1)</f>
        <v>0</v>
      </c>
      <c r="AL26" s="198"/>
      <c r="AM26" s="198"/>
      <c r="AN26" s="198"/>
      <c r="AO26" s="198"/>
      <c r="AP26" s="21"/>
      <c r="AQ26" s="22"/>
    </row>
    <row r="27" spans="2:71" ht="14.45" customHeight="1" x14ac:dyDescent="0.3">
      <c r="B27" s="20"/>
      <c r="C27" s="21"/>
      <c r="D27" s="29" t="s">
        <v>39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197">
        <f>ROUND(AG90,1)</f>
        <v>0</v>
      </c>
      <c r="AL27" s="198"/>
      <c r="AM27" s="198"/>
      <c r="AN27" s="198"/>
      <c r="AO27" s="198"/>
      <c r="AP27" s="21"/>
      <c r="AQ27" s="22"/>
    </row>
    <row r="28" spans="2:71" s="1" customFormat="1" ht="6.95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</row>
    <row r="29" spans="2:71" s="1" customFormat="1" ht="25.9" customHeight="1" x14ac:dyDescent="0.3">
      <c r="B29" s="30"/>
      <c r="C29" s="31"/>
      <c r="D29" s="33" t="s">
        <v>40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99">
        <f>ROUND(AK26+AK27,1)</f>
        <v>0</v>
      </c>
      <c r="AL29" s="200"/>
      <c r="AM29" s="200"/>
      <c r="AN29" s="200"/>
      <c r="AO29" s="200"/>
      <c r="AP29" s="31"/>
      <c r="AQ29" s="32"/>
    </row>
    <row r="30" spans="2:71" s="1" customFormat="1" ht="6.95" customHeight="1" x14ac:dyDescent="0.3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</row>
    <row r="31" spans="2:71" s="2" customFormat="1" ht="14.45" customHeight="1" x14ac:dyDescent="0.3">
      <c r="B31" s="35"/>
      <c r="C31" s="36"/>
      <c r="D31" s="37" t="s">
        <v>41</v>
      </c>
      <c r="E31" s="36"/>
      <c r="F31" s="37" t="s">
        <v>42</v>
      </c>
      <c r="G31" s="36"/>
      <c r="H31" s="36"/>
      <c r="I31" s="36"/>
      <c r="J31" s="36"/>
      <c r="K31" s="36"/>
      <c r="L31" s="218">
        <v>0.21</v>
      </c>
      <c r="M31" s="219"/>
      <c r="N31" s="219"/>
      <c r="O31" s="219"/>
      <c r="P31" s="36"/>
      <c r="Q31" s="36"/>
      <c r="R31" s="36"/>
      <c r="S31" s="36"/>
      <c r="T31" s="39" t="s">
        <v>43</v>
      </c>
      <c r="U31" s="36"/>
      <c r="V31" s="36"/>
      <c r="W31" s="220">
        <f>ROUND(AZ87+SUM(CD91),1)</f>
        <v>0</v>
      </c>
      <c r="X31" s="219"/>
      <c r="Y31" s="219"/>
      <c r="Z31" s="219"/>
      <c r="AA31" s="219"/>
      <c r="AB31" s="219"/>
      <c r="AC31" s="219"/>
      <c r="AD31" s="219"/>
      <c r="AE31" s="219"/>
      <c r="AF31" s="36"/>
      <c r="AG31" s="36"/>
      <c r="AH31" s="36"/>
      <c r="AI31" s="36"/>
      <c r="AJ31" s="36"/>
      <c r="AK31" s="220">
        <f>ROUND(AV87+SUM(BY91),1)</f>
        <v>0</v>
      </c>
      <c r="AL31" s="219"/>
      <c r="AM31" s="219"/>
      <c r="AN31" s="219"/>
      <c r="AO31" s="219"/>
      <c r="AP31" s="36"/>
      <c r="AQ31" s="40"/>
    </row>
    <row r="32" spans="2:71" s="2" customFormat="1" ht="14.45" customHeight="1" x14ac:dyDescent="0.3">
      <c r="B32" s="35"/>
      <c r="C32" s="36"/>
      <c r="D32" s="36"/>
      <c r="E32" s="36"/>
      <c r="F32" s="37" t="s">
        <v>44</v>
      </c>
      <c r="G32" s="36"/>
      <c r="H32" s="36"/>
      <c r="I32" s="36"/>
      <c r="J32" s="36"/>
      <c r="K32" s="36"/>
      <c r="L32" s="218">
        <v>0.15</v>
      </c>
      <c r="M32" s="219"/>
      <c r="N32" s="219"/>
      <c r="O32" s="219"/>
      <c r="P32" s="36"/>
      <c r="Q32" s="36"/>
      <c r="R32" s="36"/>
      <c r="S32" s="36"/>
      <c r="T32" s="39" t="s">
        <v>43</v>
      </c>
      <c r="U32" s="36"/>
      <c r="V32" s="36"/>
      <c r="W32" s="220">
        <f>ROUND(BA87+SUM(CE91),1)</f>
        <v>0</v>
      </c>
      <c r="X32" s="219"/>
      <c r="Y32" s="219"/>
      <c r="Z32" s="219"/>
      <c r="AA32" s="219"/>
      <c r="AB32" s="219"/>
      <c r="AC32" s="219"/>
      <c r="AD32" s="219"/>
      <c r="AE32" s="219"/>
      <c r="AF32" s="36"/>
      <c r="AG32" s="36"/>
      <c r="AH32" s="36"/>
      <c r="AI32" s="36"/>
      <c r="AJ32" s="36"/>
      <c r="AK32" s="220">
        <f>ROUND(AW87+SUM(BZ91),1)</f>
        <v>0</v>
      </c>
      <c r="AL32" s="219"/>
      <c r="AM32" s="219"/>
      <c r="AN32" s="219"/>
      <c r="AO32" s="219"/>
      <c r="AP32" s="36"/>
      <c r="AQ32" s="40"/>
    </row>
    <row r="33" spans="2:43" s="2" customFormat="1" ht="14.45" hidden="1" customHeight="1" x14ac:dyDescent="0.3">
      <c r="B33" s="35"/>
      <c r="C33" s="36"/>
      <c r="D33" s="36"/>
      <c r="E33" s="36"/>
      <c r="F33" s="37" t="s">
        <v>45</v>
      </c>
      <c r="G33" s="36"/>
      <c r="H33" s="36"/>
      <c r="I33" s="36"/>
      <c r="J33" s="36"/>
      <c r="K33" s="36"/>
      <c r="L33" s="218">
        <v>0.21</v>
      </c>
      <c r="M33" s="219"/>
      <c r="N33" s="219"/>
      <c r="O33" s="219"/>
      <c r="P33" s="36"/>
      <c r="Q33" s="36"/>
      <c r="R33" s="36"/>
      <c r="S33" s="36"/>
      <c r="T33" s="39" t="s">
        <v>43</v>
      </c>
      <c r="U33" s="36"/>
      <c r="V33" s="36"/>
      <c r="W33" s="220">
        <f>ROUND(BB87+SUM(CF91),1)</f>
        <v>0</v>
      </c>
      <c r="X33" s="219"/>
      <c r="Y33" s="219"/>
      <c r="Z33" s="219"/>
      <c r="AA33" s="219"/>
      <c r="AB33" s="219"/>
      <c r="AC33" s="219"/>
      <c r="AD33" s="219"/>
      <c r="AE33" s="219"/>
      <c r="AF33" s="36"/>
      <c r="AG33" s="36"/>
      <c r="AH33" s="36"/>
      <c r="AI33" s="36"/>
      <c r="AJ33" s="36"/>
      <c r="AK33" s="220">
        <v>0</v>
      </c>
      <c r="AL33" s="219"/>
      <c r="AM33" s="219"/>
      <c r="AN33" s="219"/>
      <c r="AO33" s="219"/>
      <c r="AP33" s="36"/>
      <c r="AQ33" s="40"/>
    </row>
    <row r="34" spans="2:43" s="2" customFormat="1" ht="14.45" hidden="1" customHeight="1" x14ac:dyDescent="0.3">
      <c r="B34" s="35"/>
      <c r="C34" s="36"/>
      <c r="D34" s="36"/>
      <c r="E34" s="36"/>
      <c r="F34" s="37" t="s">
        <v>46</v>
      </c>
      <c r="G34" s="36"/>
      <c r="H34" s="36"/>
      <c r="I34" s="36"/>
      <c r="J34" s="36"/>
      <c r="K34" s="36"/>
      <c r="L34" s="218">
        <v>0.15</v>
      </c>
      <c r="M34" s="219"/>
      <c r="N34" s="219"/>
      <c r="O34" s="219"/>
      <c r="P34" s="36"/>
      <c r="Q34" s="36"/>
      <c r="R34" s="36"/>
      <c r="S34" s="36"/>
      <c r="T34" s="39" t="s">
        <v>43</v>
      </c>
      <c r="U34" s="36"/>
      <c r="V34" s="36"/>
      <c r="W34" s="220">
        <f>ROUND(BC87+SUM(CG91),1)</f>
        <v>0</v>
      </c>
      <c r="X34" s="219"/>
      <c r="Y34" s="219"/>
      <c r="Z34" s="219"/>
      <c r="AA34" s="219"/>
      <c r="AB34" s="219"/>
      <c r="AC34" s="219"/>
      <c r="AD34" s="219"/>
      <c r="AE34" s="219"/>
      <c r="AF34" s="36"/>
      <c r="AG34" s="36"/>
      <c r="AH34" s="36"/>
      <c r="AI34" s="36"/>
      <c r="AJ34" s="36"/>
      <c r="AK34" s="220">
        <v>0</v>
      </c>
      <c r="AL34" s="219"/>
      <c r="AM34" s="219"/>
      <c r="AN34" s="219"/>
      <c r="AO34" s="219"/>
      <c r="AP34" s="36"/>
      <c r="AQ34" s="40"/>
    </row>
    <row r="35" spans="2:43" s="2" customFormat="1" ht="14.45" hidden="1" customHeight="1" x14ac:dyDescent="0.3">
      <c r="B35" s="35"/>
      <c r="C35" s="36"/>
      <c r="D35" s="36"/>
      <c r="E35" s="36"/>
      <c r="F35" s="37" t="s">
        <v>47</v>
      </c>
      <c r="G35" s="36"/>
      <c r="H35" s="36"/>
      <c r="I35" s="36"/>
      <c r="J35" s="36"/>
      <c r="K35" s="36"/>
      <c r="L35" s="218">
        <v>0</v>
      </c>
      <c r="M35" s="219"/>
      <c r="N35" s="219"/>
      <c r="O35" s="219"/>
      <c r="P35" s="36"/>
      <c r="Q35" s="36"/>
      <c r="R35" s="36"/>
      <c r="S35" s="36"/>
      <c r="T35" s="39" t="s">
        <v>43</v>
      </c>
      <c r="U35" s="36"/>
      <c r="V35" s="36"/>
      <c r="W35" s="220">
        <f>ROUND(BD87+SUM(CH91),1)</f>
        <v>0</v>
      </c>
      <c r="X35" s="219"/>
      <c r="Y35" s="219"/>
      <c r="Z35" s="219"/>
      <c r="AA35" s="219"/>
      <c r="AB35" s="219"/>
      <c r="AC35" s="219"/>
      <c r="AD35" s="219"/>
      <c r="AE35" s="219"/>
      <c r="AF35" s="36"/>
      <c r="AG35" s="36"/>
      <c r="AH35" s="36"/>
      <c r="AI35" s="36"/>
      <c r="AJ35" s="36"/>
      <c r="AK35" s="220">
        <v>0</v>
      </c>
      <c r="AL35" s="219"/>
      <c r="AM35" s="219"/>
      <c r="AN35" s="219"/>
      <c r="AO35" s="219"/>
      <c r="AP35" s="36"/>
      <c r="AQ35" s="40"/>
    </row>
    <row r="36" spans="2:43" s="1" customFormat="1" ht="6.95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43" s="1" customFormat="1" ht="25.9" customHeight="1" x14ac:dyDescent="0.3">
      <c r="B37" s="30"/>
      <c r="C37" s="41"/>
      <c r="D37" s="42" t="s">
        <v>48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49</v>
      </c>
      <c r="U37" s="43"/>
      <c r="V37" s="43"/>
      <c r="W37" s="43"/>
      <c r="X37" s="211" t="s">
        <v>50</v>
      </c>
      <c r="Y37" s="212"/>
      <c r="Z37" s="212"/>
      <c r="AA37" s="212"/>
      <c r="AB37" s="212"/>
      <c r="AC37" s="43"/>
      <c r="AD37" s="43"/>
      <c r="AE37" s="43"/>
      <c r="AF37" s="43"/>
      <c r="AG37" s="43"/>
      <c r="AH37" s="43"/>
      <c r="AI37" s="43"/>
      <c r="AJ37" s="43"/>
      <c r="AK37" s="213">
        <f>SUM(AK29:AK35)</f>
        <v>0</v>
      </c>
      <c r="AL37" s="212"/>
      <c r="AM37" s="212"/>
      <c r="AN37" s="212"/>
      <c r="AO37" s="214"/>
      <c r="AP37" s="41"/>
      <c r="AQ37" s="32"/>
    </row>
    <row r="38" spans="2:43" s="1" customFormat="1" ht="14.45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43" x14ac:dyDescent="0.3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2"/>
    </row>
    <row r="40" spans="2:43" x14ac:dyDescent="0.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2"/>
    </row>
    <row r="41" spans="2:43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2"/>
    </row>
    <row r="42" spans="2:43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2"/>
    </row>
    <row r="43" spans="2:43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2"/>
    </row>
    <row r="44" spans="2:43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2"/>
    </row>
    <row r="45" spans="2:43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2"/>
    </row>
    <row r="46" spans="2:43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2"/>
    </row>
    <row r="47" spans="2:43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2"/>
    </row>
    <row r="48" spans="2:43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2"/>
    </row>
    <row r="49" spans="2:43" s="1" customFormat="1" ht="15" x14ac:dyDescent="0.3">
      <c r="B49" s="30"/>
      <c r="C49" s="31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52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 x14ac:dyDescent="0.3">
      <c r="B50" s="20"/>
      <c r="C50" s="21"/>
      <c r="D50" s="48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49"/>
      <c r="AA50" s="21"/>
      <c r="AB50" s="21"/>
      <c r="AC50" s="48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49"/>
      <c r="AP50" s="21"/>
      <c r="AQ50" s="22"/>
    </row>
    <row r="51" spans="2:43" x14ac:dyDescent="0.3">
      <c r="B51" s="20"/>
      <c r="C51" s="21"/>
      <c r="D51" s="48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49"/>
      <c r="AA51" s="21"/>
      <c r="AB51" s="21"/>
      <c r="AC51" s="48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49"/>
      <c r="AP51" s="21"/>
      <c r="AQ51" s="22"/>
    </row>
    <row r="52" spans="2:43" x14ac:dyDescent="0.3">
      <c r="B52" s="20"/>
      <c r="C52" s="21"/>
      <c r="D52" s="48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49"/>
      <c r="AA52" s="21"/>
      <c r="AB52" s="21"/>
      <c r="AC52" s="48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49"/>
      <c r="AP52" s="21"/>
      <c r="AQ52" s="22"/>
    </row>
    <row r="53" spans="2:43" x14ac:dyDescent="0.3">
      <c r="B53" s="20"/>
      <c r="C53" s="21"/>
      <c r="D53" s="48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49"/>
      <c r="AA53" s="21"/>
      <c r="AB53" s="21"/>
      <c r="AC53" s="48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49"/>
      <c r="AP53" s="21"/>
      <c r="AQ53" s="22"/>
    </row>
    <row r="54" spans="2:43" x14ac:dyDescent="0.3">
      <c r="B54" s="20"/>
      <c r="C54" s="21"/>
      <c r="D54" s="48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49"/>
      <c r="AA54" s="21"/>
      <c r="AB54" s="21"/>
      <c r="AC54" s="48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49"/>
      <c r="AP54" s="21"/>
      <c r="AQ54" s="22"/>
    </row>
    <row r="55" spans="2:43" x14ac:dyDescent="0.3">
      <c r="B55" s="20"/>
      <c r="C55" s="21"/>
      <c r="D55" s="48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49"/>
      <c r="AA55" s="21"/>
      <c r="AB55" s="21"/>
      <c r="AC55" s="4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49"/>
      <c r="AP55" s="21"/>
      <c r="AQ55" s="22"/>
    </row>
    <row r="56" spans="2:43" x14ac:dyDescent="0.3">
      <c r="B56" s="20"/>
      <c r="C56" s="21"/>
      <c r="D56" s="48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49"/>
      <c r="AA56" s="21"/>
      <c r="AB56" s="21"/>
      <c r="AC56" s="48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49"/>
      <c r="AP56" s="21"/>
      <c r="AQ56" s="22"/>
    </row>
    <row r="57" spans="2:43" x14ac:dyDescent="0.3">
      <c r="B57" s="20"/>
      <c r="C57" s="21"/>
      <c r="D57" s="48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49"/>
      <c r="AA57" s="21"/>
      <c r="AB57" s="21"/>
      <c r="AC57" s="48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49"/>
      <c r="AP57" s="21"/>
      <c r="AQ57" s="22"/>
    </row>
    <row r="58" spans="2:43" s="1" customFormat="1" ht="15" x14ac:dyDescent="0.3">
      <c r="B58" s="30"/>
      <c r="C58" s="31"/>
      <c r="D58" s="50" t="s">
        <v>53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54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53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54</v>
      </c>
      <c r="AN58" s="51"/>
      <c r="AO58" s="53"/>
      <c r="AP58" s="31"/>
      <c r="AQ58" s="32"/>
    </row>
    <row r="59" spans="2:43" x14ac:dyDescent="0.3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2"/>
    </row>
    <row r="60" spans="2:43" s="1" customFormat="1" ht="15" x14ac:dyDescent="0.3">
      <c r="B60" s="30"/>
      <c r="C60" s="31"/>
      <c r="D60" s="45" t="s">
        <v>55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56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 x14ac:dyDescent="0.3">
      <c r="B61" s="20"/>
      <c r="C61" s="21"/>
      <c r="D61" s="48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49"/>
      <c r="AA61" s="21"/>
      <c r="AB61" s="21"/>
      <c r="AC61" s="48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49"/>
      <c r="AP61" s="21"/>
      <c r="AQ61" s="22"/>
    </row>
    <row r="62" spans="2:43" x14ac:dyDescent="0.3">
      <c r="B62" s="20"/>
      <c r="C62" s="21"/>
      <c r="D62" s="48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49"/>
      <c r="AA62" s="21"/>
      <c r="AB62" s="21"/>
      <c r="AC62" s="48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49"/>
      <c r="AP62" s="21"/>
      <c r="AQ62" s="22"/>
    </row>
    <row r="63" spans="2:43" x14ac:dyDescent="0.3">
      <c r="B63" s="20"/>
      <c r="C63" s="21"/>
      <c r="D63" s="48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49"/>
      <c r="AA63" s="21"/>
      <c r="AB63" s="21"/>
      <c r="AC63" s="48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49"/>
      <c r="AP63" s="21"/>
      <c r="AQ63" s="22"/>
    </row>
    <row r="64" spans="2:43" x14ac:dyDescent="0.3">
      <c r="B64" s="20"/>
      <c r="C64" s="21"/>
      <c r="D64" s="48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49"/>
      <c r="AA64" s="21"/>
      <c r="AB64" s="21"/>
      <c r="AC64" s="48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49"/>
      <c r="AP64" s="21"/>
      <c r="AQ64" s="22"/>
    </row>
    <row r="65" spans="2:43" x14ac:dyDescent="0.3">
      <c r="B65" s="20"/>
      <c r="C65" s="21"/>
      <c r="D65" s="48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49"/>
      <c r="AA65" s="21"/>
      <c r="AB65" s="21"/>
      <c r="AC65" s="48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49"/>
      <c r="AP65" s="21"/>
      <c r="AQ65" s="22"/>
    </row>
    <row r="66" spans="2:43" x14ac:dyDescent="0.3">
      <c r="B66" s="20"/>
      <c r="C66" s="21"/>
      <c r="D66" s="48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49"/>
      <c r="AA66" s="21"/>
      <c r="AB66" s="21"/>
      <c r="AC66" s="48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49"/>
      <c r="AP66" s="21"/>
      <c r="AQ66" s="22"/>
    </row>
    <row r="67" spans="2:43" x14ac:dyDescent="0.3">
      <c r="B67" s="20"/>
      <c r="C67" s="21"/>
      <c r="D67" s="48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49"/>
      <c r="AA67" s="21"/>
      <c r="AB67" s="21"/>
      <c r="AC67" s="48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49"/>
      <c r="AP67" s="21"/>
      <c r="AQ67" s="22"/>
    </row>
    <row r="68" spans="2:43" x14ac:dyDescent="0.3">
      <c r="B68" s="20"/>
      <c r="C68" s="21"/>
      <c r="D68" s="48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49"/>
      <c r="AA68" s="21"/>
      <c r="AB68" s="21"/>
      <c r="AC68" s="48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49"/>
      <c r="AP68" s="21"/>
      <c r="AQ68" s="22"/>
    </row>
    <row r="69" spans="2:43" s="1" customFormat="1" ht="15" x14ac:dyDescent="0.3">
      <c r="B69" s="30"/>
      <c r="C69" s="31"/>
      <c r="D69" s="50" t="s">
        <v>53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54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53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54</v>
      </c>
      <c r="AN69" s="51"/>
      <c r="AO69" s="53"/>
      <c r="AP69" s="31"/>
      <c r="AQ69" s="32"/>
    </row>
    <row r="70" spans="2:43" s="1" customFormat="1" ht="6.95" customHeight="1" x14ac:dyDescent="0.3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 x14ac:dyDescent="0.3">
      <c r="B76" s="30"/>
      <c r="C76" s="215" t="s">
        <v>57</v>
      </c>
      <c r="D76" s="191"/>
      <c r="E76" s="191"/>
      <c r="F76" s="191"/>
      <c r="G76" s="191"/>
      <c r="H76" s="191"/>
      <c r="I76" s="191"/>
      <c r="J76" s="191"/>
      <c r="K76" s="191"/>
      <c r="L76" s="191"/>
      <c r="M76" s="191"/>
      <c r="N76" s="191"/>
      <c r="O76" s="191"/>
      <c r="P76" s="191"/>
      <c r="Q76" s="191"/>
      <c r="R76" s="191"/>
      <c r="S76" s="191"/>
      <c r="T76" s="191"/>
      <c r="U76" s="191"/>
      <c r="V76" s="191"/>
      <c r="W76" s="191"/>
      <c r="X76" s="191"/>
      <c r="Y76" s="191"/>
      <c r="Z76" s="191"/>
      <c r="AA76" s="191"/>
      <c r="AB76" s="191"/>
      <c r="AC76" s="191"/>
      <c r="AD76" s="191"/>
      <c r="AE76" s="191"/>
      <c r="AF76" s="191"/>
      <c r="AG76" s="191"/>
      <c r="AH76" s="191"/>
      <c r="AI76" s="191"/>
      <c r="AJ76" s="191"/>
      <c r="AK76" s="191"/>
      <c r="AL76" s="191"/>
      <c r="AM76" s="191"/>
      <c r="AN76" s="191"/>
      <c r="AO76" s="191"/>
      <c r="AP76" s="191"/>
      <c r="AQ76" s="32"/>
    </row>
    <row r="77" spans="2:43" s="3" customFormat="1" ht="14.45" customHeight="1" x14ac:dyDescent="0.3">
      <c r="B77" s="60"/>
      <c r="C77" s="27" t="s">
        <v>13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2016-108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50000000000003" customHeight="1" x14ac:dyDescent="0.3">
      <c r="B78" s="63"/>
      <c r="C78" s="64" t="s">
        <v>15</v>
      </c>
      <c r="D78" s="65"/>
      <c r="E78" s="65"/>
      <c r="F78" s="65"/>
      <c r="G78" s="65"/>
      <c r="H78" s="65"/>
      <c r="I78" s="65"/>
      <c r="J78" s="65"/>
      <c r="K78" s="65"/>
      <c r="L78" s="216" t="str">
        <f>K6</f>
        <v>VŠCHT - výměna prosklení učebny 5.NP</v>
      </c>
      <c r="M78" s="217"/>
      <c r="N78" s="217"/>
      <c r="O78" s="217"/>
      <c r="P78" s="217"/>
      <c r="Q78" s="217"/>
      <c r="R78" s="217"/>
      <c r="S78" s="217"/>
      <c r="T78" s="217"/>
      <c r="U78" s="217"/>
      <c r="V78" s="217"/>
      <c r="W78" s="217"/>
      <c r="X78" s="217"/>
      <c r="Y78" s="217"/>
      <c r="Z78" s="217"/>
      <c r="AA78" s="217"/>
      <c r="AB78" s="217"/>
      <c r="AC78" s="217"/>
      <c r="AD78" s="217"/>
      <c r="AE78" s="217"/>
      <c r="AF78" s="217"/>
      <c r="AG78" s="217"/>
      <c r="AH78" s="217"/>
      <c r="AI78" s="217"/>
      <c r="AJ78" s="217"/>
      <c r="AK78" s="217"/>
      <c r="AL78" s="217"/>
      <c r="AM78" s="217"/>
      <c r="AN78" s="217"/>
      <c r="AO78" s="217"/>
      <c r="AP78" s="65"/>
      <c r="AQ78" s="66"/>
    </row>
    <row r="79" spans="2:43" s="1" customFormat="1" ht="6.95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 ht="15" x14ac:dyDescent="0.3">
      <c r="B80" s="30"/>
      <c r="C80" s="27" t="s">
        <v>21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>VŠCHT, Technická 5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7" t="s">
        <v>23</v>
      </c>
      <c r="AJ80" s="31"/>
      <c r="AK80" s="31"/>
      <c r="AL80" s="31"/>
      <c r="AM80" s="68" t="str">
        <f>IF(AN8= "","",AN8)</f>
        <v>28.11.2016</v>
      </c>
      <c r="AN80" s="31"/>
      <c r="AO80" s="31"/>
      <c r="AP80" s="31"/>
      <c r="AQ80" s="32"/>
    </row>
    <row r="81" spans="1:76" s="1" customFormat="1" ht="6.95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76" s="1" customFormat="1" ht="15" x14ac:dyDescent="0.3">
      <c r="B82" s="30"/>
      <c r="C82" s="27" t="s">
        <v>27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>VŠCHT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7" t="s">
        <v>33</v>
      </c>
      <c r="AJ82" s="31"/>
      <c r="AK82" s="31"/>
      <c r="AL82" s="31"/>
      <c r="AM82" s="206" t="str">
        <f>IF(E17="","",E17)</f>
        <v xml:space="preserve"> </v>
      </c>
      <c r="AN82" s="191"/>
      <c r="AO82" s="191"/>
      <c r="AP82" s="191"/>
      <c r="AQ82" s="32"/>
      <c r="AS82" s="203" t="s">
        <v>58</v>
      </c>
      <c r="AT82" s="204"/>
      <c r="AU82" s="46"/>
      <c r="AV82" s="46"/>
      <c r="AW82" s="46"/>
      <c r="AX82" s="46"/>
      <c r="AY82" s="46"/>
      <c r="AZ82" s="46"/>
      <c r="BA82" s="46"/>
      <c r="BB82" s="46"/>
      <c r="BC82" s="46"/>
      <c r="BD82" s="47"/>
    </row>
    <row r="83" spans="1:76" s="1" customFormat="1" ht="15" x14ac:dyDescent="0.3">
      <c r="B83" s="30"/>
      <c r="C83" s="27" t="s">
        <v>31</v>
      </c>
      <c r="D83" s="31"/>
      <c r="E83" s="31"/>
      <c r="F83" s="31"/>
      <c r="G83" s="31"/>
      <c r="H83" s="31"/>
      <c r="I83" s="31"/>
      <c r="J83" s="31"/>
      <c r="K83" s="31"/>
      <c r="L83" s="61" t="str">
        <f>IF(E14="","",E14)</f>
        <v xml:space="preserve"> </v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7" t="s">
        <v>35</v>
      </c>
      <c r="AJ83" s="31"/>
      <c r="AK83" s="31"/>
      <c r="AL83" s="31"/>
      <c r="AM83" s="206" t="str">
        <f>IF(E20="","",E20)</f>
        <v>Ing. Jiří Choc</v>
      </c>
      <c r="AN83" s="191"/>
      <c r="AO83" s="191"/>
      <c r="AP83" s="191"/>
      <c r="AQ83" s="32"/>
      <c r="AS83" s="205"/>
      <c r="AT83" s="191"/>
      <c r="AU83" s="31"/>
      <c r="AV83" s="31"/>
      <c r="AW83" s="31"/>
      <c r="AX83" s="31"/>
      <c r="AY83" s="31"/>
      <c r="AZ83" s="31"/>
      <c r="BA83" s="31"/>
      <c r="BB83" s="31"/>
      <c r="BC83" s="31"/>
      <c r="BD83" s="69"/>
    </row>
    <row r="84" spans="1:76" s="1" customFormat="1" ht="10.9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205"/>
      <c r="AT84" s="191"/>
      <c r="AU84" s="31"/>
      <c r="AV84" s="31"/>
      <c r="AW84" s="31"/>
      <c r="AX84" s="31"/>
      <c r="AY84" s="31"/>
      <c r="AZ84" s="31"/>
      <c r="BA84" s="31"/>
      <c r="BB84" s="31"/>
      <c r="BC84" s="31"/>
      <c r="BD84" s="69"/>
    </row>
    <row r="85" spans="1:76" s="1" customFormat="1" ht="29.25" customHeight="1" x14ac:dyDescent="0.3">
      <c r="B85" s="30"/>
      <c r="C85" s="207" t="s">
        <v>59</v>
      </c>
      <c r="D85" s="208"/>
      <c r="E85" s="208"/>
      <c r="F85" s="208"/>
      <c r="G85" s="208"/>
      <c r="H85" s="70"/>
      <c r="I85" s="209" t="s">
        <v>60</v>
      </c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9" t="s">
        <v>61</v>
      </c>
      <c r="AH85" s="208"/>
      <c r="AI85" s="208"/>
      <c r="AJ85" s="208"/>
      <c r="AK85" s="208"/>
      <c r="AL85" s="208"/>
      <c r="AM85" s="208"/>
      <c r="AN85" s="209" t="s">
        <v>62</v>
      </c>
      <c r="AO85" s="208"/>
      <c r="AP85" s="210"/>
      <c r="AQ85" s="32"/>
      <c r="AS85" s="71" t="s">
        <v>63</v>
      </c>
      <c r="AT85" s="72" t="s">
        <v>64</v>
      </c>
      <c r="AU85" s="72" t="s">
        <v>65</v>
      </c>
      <c r="AV85" s="72" t="s">
        <v>66</v>
      </c>
      <c r="AW85" s="72" t="s">
        <v>67</v>
      </c>
      <c r="AX85" s="72" t="s">
        <v>68</v>
      </c>
      <c r="AY85" s="72" t="s">
        <v>69</v>
      </c>
      <c r="AZ85" s="72" t="s">
        <v>70</v>
      </c>
      <c r="BA85" s="72" t="s">
        <v>71</v>
      </c>
      <c r="BB85" s="72" t="s">
        <v>72</v>
      </c>
      <c r="BC85" s="72" t="s">
        <v>73</v>
      </c>
      <c r="BD85" s="73" t="s">
        <v>74</v>
      </c>
    </row>
    <row r="86" spans="1:76" s="1" customFormat="1" ht="10.9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4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76" s="4" customFormat="1" ht="32.450000000000003" customHeight="1" x14ac:dyDescent="0.3">
      <c r="B87" s="63"/>
      <c r="C87" s="75" t="s">
        <v>75</v>
      </c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202">
        <f>ROUND(AG88,1)</f>
        <v>0</v>
      </c>
      <c r="AH87" s="202"/>
      <c r="AI87" s="202"/>
      <c r="AJ87" s="202"/>
      <c r="AK87" s="202"/>
      <c r="AL87" s="202"/>
      <c r="AM87" s="202"/>
      <c r="AN87" s="190">
        <f>SUM(AG87,AT87)</f>
        <v>0</v>
      </c>
      <c r="AO87" s="190"/>
      <c r="AP87" s="190"/>
      <c r="AQ87" s="66"/>
      <c r="AS87" s="77">
        <f>ROUND(AS88,1)</f>
        <v>0</v>
      </c>
      <c r="AT87" s="78">
        <f>ROUND(SUM(AV87:AW87),1)</f>
        <v>0</v>
      </c>
      <c r="AU87" s="79" t="e">
        <f>ROUND(AU88,5)</f>
        <v>#REF!</v>
      </c>
      <c r="AV87" s="78">
        <f>ROUND(AZ87*L31,1)</f>
        <v>0</v>
      </c>
      <c r="AW87" s="78">
        <f>ROUND(BA87*L32,1)</f>
        <v>0</v>
      </c>
      <c r="AX87" s="78">
        <f>ROUND(BB87*L31,1)</f>
        <v>0</v>
      </c>
      <c r="AY87" s="78">
        <f>ROUND(BC87*L32,1)</f>
        <v>0</v>
      </c>
      <c r="AZ87" s="78">
        <f>ROUND(AZ88,1)</f>
        <v>0</v>
      </c>
      <c r="BA87" s="78">
        <f>ROUND(BA88,1)</f>
        <v>0</v>
      </c>
      <c r="BB87" s="78">
        <f>ROUND(BB88,1)</f>
        <v>0</v>
      </c>
      <c r="BC87" s="78">
        <f>ROUND(BC88,1)</f>
        <v>0</v>
      </c>
      <c r="BD87" s="80">
        <f>ROUND(BD88,1)</f>
        <v>0</v>
      </c>
      <c r="BS87" s="81" t="s">
        <v>76</v>
      </c>
      <c r="BT87" s="81" t="s">
        <v>77</v>
      </c>
      <c r="BV87" s="81" t="s">
        <v>78</v>
      </c>
      <c r="BW87" s="81" t="s">
        <v>79</v>
      </c>
      <c r="BX87" s="81" t="s">
        <v>80</v>
      </c>
    </row>
    <row r="88" spans="1:76" s="5" customFormat="1" ht="31.15" customHeight="1" x14ac:dyDescent="0.3">
      <c r="A88" s="171" t="s">
        <v>331</v>
      </c>
      <c r="B88" s="82"/>
      <c r="C88" s="83"/>
      <c r="D88" s="201" t="s">
        <v>14</v>
      </c>
      <c r="E88" s="196"/>
      <c r="F88" s="196"/>
      <c r="G88" s="196"/>
      <c r="H88" s="196"/>
      <c r="I88" s="84"/>
      <c r="J88" s="201" t="s">
        <v>16</v>
      </c>
      <c r="K88" s="196"/>
      <c r="L88" s="196"/>
      <c r="M88" s="196"/>
      <c r="N88" s="196"/>
      <c r="O88" s="196"/>
      <c r="P88" s="196"/>
      <c r="Q88" s="196"/>
      <c r="R88" s="196"/>
      <c r="S88" s="196"/>
      <c r="T88" s="196"/>
      <c r="U88" s="196"/>
      <c r="V88" s="196"/>
      <c r="W88" s="196"/>
      <c r="X88" s="196"/>
      <c r="Y88" s="196"/>
      <c r="Z88" s="196"/>
      <c r="AA88" s="196"/>
      <c r="AB88" s="196"/>
      <c r="AC88" s="196"/>
      <c r="AD88" s="196"/>
      <c r="AE88" s="196"/>
      <c r="AF88" s="196"/>
      <c r="AG88" s="195">
        <f>'2016-108 - VŠCHT - výměna...'!M29</f>
        <v>0</v>
      </c>
      <c r="AH88" s="196"/>
      <c r="AI88" s="196"/>
      <c r="AJ88" s="196"/>
      <c r="AK88" s="196"/>
      <c r="AL88" s="196"/>
      <c r="AM88" s="196"/>
      <c r="AN88" s="195">
        <f>SUM(AG88,AT88)</f>
        <v>0</v>
      </c>
      <c r="AO88" s="196"/>
      <c r="AP88" s="196"/>
      <c r="AQ88" s="85"/>
      <c r="AS88" s="86">
        <f>'2016-108 - VŠCHT - výměna...'!M27</f>
        <v>0</v>
      </c>
      <c r="AT88" s="87">
        <f>ROUND(SUM(AV88:AW88),1)</f>
        <v>0</v>
      </c>
      <c r="AU88" s="88" t="e">
        <f>'2016-108 - VŠCHT - výměna...'!W126</f>
        <v>#REF!</v>
      </c>
      <c r="AV88" s="87">
        <f>'2016-108 - VŠCHT - výměna...'!M31</f>
        <v>0</v>
      </c>
      <c r="AW88" s="87">
        <f>'2016-108 - VŠCHT - výměna...'!M32</f>
        <v>0</v>
      </c>
      <c r="AX88" s="87">
        <f>'2016-108 - VŠCHT - výměna...'!M33</f>
        <v>0</v>
      </c>
      <c r="AY88" s="87">
        <f>'2016-108 - VŠCHT - výměna...'!M34</f>
        <v>0</v>
      </c>
      <c r="AZ88" s="87">
        <f>'2016-108 - VŠCHT - výměna...'!H31</f>
        <v>0</v>
      </c>
      <c r="BA88" s="87">
        <f>'2016-108 - VŠCHT - výměna...'!H32</f>
        <v>0</v>
      </c>
      <c r="BB88" s="87">
        <f>'2016-108 - VŠCHT - výměna...'!H33</f>
        <v>0</v>
      </c>
      <c r="BC88" s="87">
        <f>'2016-108 - VŠCHT - výměna...'!H34</f>
        <v>0</v>
      </c>
      <c r="BD88" s="89">
        <f>'2016-108 - VŠCHT - výměna...'!H35</f>
        <v>0</v>
      </c>
      <c r="BT88" s="90" t="s">
        <v>20</v>
      </c>
      <c r="BU88" s="90" t="s">
        <v>81</v>
      </c>
      <c r="BV88" s="90" t="s">
        <v>78</v>
      </c>
      <c r="BW88" s="90" t="s">
        <v>79</v>
      </c>
      <c r="BX88" s="90" t="s">
        <v>80</v>
      </c>
    </row>
    <row r="89" spans="1:76" x14ac:dyDescent="0.3">
      <c r="B89" s="20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2"/>
    </row>
    <row r="90" spans="1:76" s="1" customFormat="1" ht="30" customHeight="1" x14ac:dyDescent="0.3">
      <c r="B90" s="30"/>
      <c r="C90" s="75" t="s">
        <v>82</v>
      </c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190">
        <v>0</v>
      </c>
      <c r="AH90" s="191"/>
      <c r="AI90" s="191"/>
      <c r="AJ90" s="191"/>
      <c r="AK90" s="191"/>
      <c r="AL90" s="191"/>
      <c r="AM90" s="191"/>
      <c r="AN90" s="190">
        <v>0</v>
      </c>
      <c r="AO90" s="191"/>
      <c r="AP90" s="191"/>
      <c r="AQ90" s="32"/>
      <c r="AS90" s="71" t="s">
        <v>83</v>
      </c>
      <c r="AT90" s="72" t="s">
        <v>84</v>
      </c>
      <c r="AU90" s="72" t="s">
        <v>41</v>
      </c>
      <c r="AV90" s="73" t="s">
        <v>64</v>
      </c>
    </row>
    <row r="91" spans="1:76" s="1" customFormat="1" ht="10.9" customHeight="1" x14ac:dyDescent="0.3"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2"/>
      <c r="AS91" s="91"/>
      <c r="AT91" s="51"/>
      <c r="AU91" s="51"/>
      <c r="AV91" s="53"/>
    </row>
    <row r="92" spans="1:76" s="1" customFormat="1" ht="30" customHeight="1" x14ac:dyDescent="0.3">
      <c r="B92" s="30"/>
      <c r="C92" s="92" t="s">
        <v>85</v>
      </c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192">
        <f>ROUND(AG87+AG90,1)</f>
        <v>0</v>
      </c>
      <c r="AH92" s="192"/>
      <c r="AI92" s="192"/>
      <c r="AJ92" s="192"/>
      <c r="AK92" s="192"/>
      <c r="AL92" s="192"/>
      <c r="AM92" s="192"/>
      <c r="AN92" s="192">
        <f>AN87+AN90</f>
        <v>0</v>
      </c>
      <c r="AO92" s="192"/>
      <c r="AP92" s="192"/>
      <c r="AQ92" s="32"/>
    </row>
    <row r="93" spans="1:76" s="1" customFormat="1" ht="6.95" customHeight="1" x14ac:dyDescent="0.3">
      <c r="B93" s="54"/>
      <c r="C93" s="55"/>
      <c r="D93" s="55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5"/>
      <c r="AB93" s="55"/>
      <c r="AC93" s="55"/>
      <c r="AD93" s="55"/>
      <c r="AE93" s="55"/>
      <c r="AF93" s="55"/>
      <c r="AG93" s="55"/>
      <c r="AH93" s="55"/>
      <c r="AI93" s="55"/>
      <c r="AJ93" s="55"/>
      <c r="AK93" s="55"/>
      <c r="AL93" s="55"/>
      <c r="AM93" s="55"/>
      <c r="AN93" s="55"/>
      <c r="AO93" s="55"/>
      <c r="AP93" s="55"/>
      <c r="AQ93" s="56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</mergeCells>
  <hyperlinks>
    <hyperlink ref="K1:S1" location="C2" tooltip="Souhrnný list stavby" display="1) Souhrnný list stavby"/>
    <hyperlink ref="W1:AF1" location="C87" tooltip="Rekapitulace objektů" display="2) Rekapitulace objektů"/>
    <hyperlink ref="A88" location="'2016-108 - VŠCHT - výměna...'!C2" tooltip="2016-108 - VŠCHT - výměna...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35"/>
  <sheetViews>
    <sheetView showGridLines="0" tabSelected="1" zoomScaleNormal="100" workbookViewId="0">
      <pane ySplit="1" topLeftCell="A172" activePane="bottomLeft" state="frozen"/>
      <selection pane="bottomLeft" activeCell="H183" sqref="H18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12" customWidth="1"/>
    <col min="10" max="10" width="5.1640625" customWidth="1"/>
    <col min="11" max="11" width="11.5" customWidth="1"/>
    <col min="12" max="12" width="12" customWidth="1"/>
    <col min="13" max="13" width="16.33203125" customWidth="1"/>
    <col min="14" max="14" width="6" customWidth="1"/>
    <col min="15" max="15" width="2" hidden="1" customWidth="1"/>
    <col min="16" max="16" width="16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2" width="9.33203125" hidden="1"/>
    <col min="63" max="63" width="16.83203125" customWidth="1"/>
    <col min="64" max="64" width="9.1640625" customWidth="1"/>
    <col min="65" max="65" width="7.6640625" customWidth="1"/>
  </cols>
  <sheetData>
    <row r="1" spans="1:66" ht="21.75" customHeight="1" x14ac:dyDescent="0.3">
      <c r="A1" s="176"/>
      <c r="B1" s="174"/>
      <c r="C1" s="174"/>
      <c r="D1" s="175" t="s">
        <v>1</v>
      </c>
      <c r="E1" s="174"/>
      <c r="F1" s="172" t="s">
        <v>332</v>
      </c>
      <c r="G1" s="172"/>
      <c r="H1" s="240" t="s">
        <v>333</v>
      </c>
      <c r="I1" s="240"/>
      <c r="J1" s="240"/>
      <c r="K1" s="240"/>
      <c r="L1" s="172" t="s">
        <v>334</v>
      </c>
      <c r="M1" s="174"/>
      <c r="N1" s="174"/>
      <c r="O1" s="175" t="s">
        <v>86</v>
      </c>
      <c r="P1" s="174"/>
      <c r="Q1" s="174"/>
      <c r="R1" s="174"/>
      <c r="S1" s="172" t="s">
        <v>335</v>
      </c>
      <c r="T1" s="172"/>
      <c r="U1" s="176"/>
      <c r="V1" s="176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 x14ac:dyDescent="0.3">
      <c r="C2" s="221" t="s">
        <v>5</v>
      </c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S2" s="193" t="s">
        <v>6</v>
      </c>
      <c r="T2" s="194"/>
      <c r="U2" s="194"/>
      <c r="V2" s="194"/>
      <c r="W2" s="194"/>
      <c r="X2" s="194"/>
      <c r="Y2" s="194"/>
      <c r="Z2" s="194"/>
      <c r="AA2" s="194"/>
      <c r="AB2" s="194"/>
      <c r="AC2" s="194"/>
      <c r="AT2" s="16" t="s">
        <v>79</v>
      </c>
    </row>
    <row r="3" spans="1:66" ht="6.95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87</v>
      </c>
    </row>
    <row r="4" spans="1:66" ht="36.950000000000003" customHeight="1" x14ac:dyDescent="0.3">
      <c r="B4" s="20"/>
      <c r="C4" s="215" t="s">
        <v>88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22"/>
      <c r="T4" s="23" t="s">
        <v>11</v>
      </c>
      <c r="AT4" s="16" t="s">
        <v>4</v>
      </c>
    </row>
    <row r="5" spans="1:66" ht="6.95" customHeight="1" x14ac:dyDescent="0.3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/>
    </row>
    <row r="6" spans="1:66" s="1" customFormat="1" ht="32.85" customHeight="1" x14ac:dyDescent="0.3">
      <c r="B6" s="30"/>
      <c r="C6" s="31"/>
      <c r="D6" s="26" t="s">
        <v>15</v>
      </c>
      <c r="E6" s="31"/>
      <c r="F6" s="223" t="s">
        <v>16</v>
      </c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31"/>
      <c r="R6" s="32"/>
    </row>
    <row r="7" spans="1:66" s="1" customFormat="1" ht="14.45" customHeight="1" x14ac:dyDescent="0.3">
      <c r="B7" s="30"/>
      <c r="C7" s="31"/>
      <c r="D7" s="27" t="s">
        <v>18</v>
      </c>
      <c r="E7" s="31"/>
      <c r="F7" s="25" t="s">
        <v>3</v>
      </c>
      <c r="G7" s="31"/>
      <c r="H7" s="31"/>
      <c r="I7" s="31"/>
      <c r="J7" s="31"/>
      <c r="K7" s="31"/>
      <c r="L7" s="31"/>
      <c r="M7" s="27" t="s">
        <v>19</v>
      </c>
      <c r="N7" s="31"/>
      <c r="O7" s="25" t="s">
        <v>3</v>
      </c>
      <c r="P7" s="31"/>
      <c r="Q7" s="31"/>
      <c r="R7" s="32"/>
    </row>
    <row r="8" spans="1:66" s="1" customFormat="1" ht="14.45" customHeight="1" x14ac:dyDescent="0.3">
      <c r="B8" s="30"/>
      <c r="C8" s="31"/>
      <c r="D8" s="27" t="s">
        <v>21</v>
      </c>
      <c r="E8" s="31"/>
      <c r="F8" s="25" t="s">
        <v>22</v>
      </c>
      <c r="G8" s="31"/>
      <c r="H8" s="31"/>
      <c r="I8" s="31"/>
      <c r="J8" s="31"/>
      <c r="K8" s="31"/>
      <c r="L8" s="31"/>
      <c r="M8" s="27" t="s">
        <v>23</v>
      </c>
      <c r="N8" s="31"/>
      <c r="O8" s="273" t="str">
        <f>'Rekapitulace stavby'!AN8</f>
        <v>28.11.2016</v>
      </c>
      <c r="P8" s="191"/>
      <c r="Q8" s="31"/>
      <c r="R8" s="32"/>
    </row>
    <row r="9" spans="1:66" s="1" customFormat="1" ht="10.9" customHeight="1" x14ac:dyDescent="0.3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2"/>
    </row>
    <row r="10" spans="1:66" s="1" customFormat="1" ht="14.45" customHeight="1" x14ac:dyDescent="0.3">
      <c r="B10" s="30"/>
      <c r="C10" s="31"/>
      <c r="D10" s="27" t="s">
        <v>27</v>
      </c>
      <c r="E10" s="31"/>
      <c r="F10" s="31"/>
      <c r="G10" s="31"/>
      <c r="H10" s="31"/>
      <c r="I10" s="31"/>
      <c r="J10" s="31"/>
      <c r="K10" s="31"/>
      <c r="L10" s="31"/>
      <c r="M10" s="27" t="s">
        <v>28</v>
      </c>
      <c r="N10" s="31"/>
      <c r="O10" s="222" t="s">
        <v>3</v>
      </c>
      <c r="P10" s="191"/>
      <c r="Q10" s="31"/>
      <c r="R10" s="32"/>
    </row>
    <row r="11" spans="1:66" s="1" customFormat="1" ht="18" customHeight="1" x14ac:dyDescent="0.3">
      <c r="B11" s="30"/>
      <c r="C11" s="31"/>
      <c r="D11" s="31"/>
      <c r="E11" s="25" t="s">
        <v>29</v>
      </c>
      <c r="F11" s="31"/>
      <c r="G11" s="31"/>
      <c r="H11" s="31"/>
      <c r="I11" s="31"/>
      <c r="J11" s="31"/>
      <c r="K11" s="31"/>
      <c r="L11" s="31"/>
      <c r="M11" s="27" t="s">
        <v>30</v>
      </c>
      <c r="N11" s="31"/>
      <c r="O11" s="222" t="s">
        <v>3</v>
      </c>
      <c r="P11" s="191"/>
      <c r="Q11" s="31"/>
      <c r="R11" s="32"/>
    </row>
    <row r="12" spans="1:66" s="1" customFormat="1" ht="6.95" customHeight="1" x14ac:dyDescent="0.3"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2"/>
    </row>
    <row r="13" spans="1:66" s="1" customFormat="1" ht="14.45" customHeight="1" x14ac:dyDescent="0.3">
      <c r="B13" s="30"/>
      <c r="C13" s="31"/>
      <c r="D13" s="27" t="s">
        <v>31</v>
      </c>
      <c r="E13" s="31"/>
      <c r="F13" s="31"/>
      <c r="G13" s="31"/>
      <c r="H13" s="31"/>
      <c r="I13" s="31"/>
      <c r="J13" s="31"/>
      <c r="K13" s="31"/>
      <c r="L13" s="31"/>
      <c r="M13" s="27" t="s">
        <v>28</v>
      </c>
      <c r="N13" s="31"/>
      <c r="O13" s="222" t="str">
        <f>IF('Rekapitulace stavby'!AN13="","",'Rekapitulace stavby'!AN13)</f>
        <v/>
      </c>
      <c r="P13" s="191"/>
      <c r="Q13" s="31"/>
      <c r="R13" s="32"/>
    </row>
    <row r="14" spans="1:66" s="1" customFormat="1" ht="18" customHeight="1" x14ac:dyDescent="0.3">
      <c r="B14" s="30"/>
      <c r="C14" s="31"/>
      <c r="D14" s="31"/>
      <c r="E14" s="25" t="str">
        <f>IF('Rekapitulace stavby'!E14="","",'Rekapitulace stavby'!E14)</f>
        <v xml:space="preserve"> </v>
      </c>
      <c r="F14" s="31"/>
      <c r="G14" s="31"/>
      <c r="H14" s="31"/>
      <c r="I14" s="31"/>
      <c r="J14" s="31"/>
      <c r="K14" s="31"/>
      <c r="L14" s="31"/>
      <c r="M14" s="27" t="s">
        <v>30</v>
      </c>
      <c r="N14" s="31"/>
      <c r="O14" s="222" t="str">
        <f>IF('Rekapitulace stavby'!AN14="","",'Rekapitulace stavby'!AN14)</f>
        <v/>
      </c>
      <c r="P14" s="191"/>
      <c r="Q14" s="31"/>
      <c r="R14" s="32"/>
    </row>
    <row r="15" spans="1:66" s="1" customFormat="1" ht="6.95" customHeight="1" x14ac:dyDescent="0.3"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2"/>
    </row>
    <row r="16" spans="1:66" s="1" customFormat="1" ht="14.45" customHeight="1" x14ac:dyDescent="0.3">
      <c r="B16" s="30"/>
      <c r="C16" s="31"/>
      <c r="D16" s="27" t="s">
        <v>33</v>
      </c>
      <c r="E16" s="31"/>
      <c r="F16" s="31"/>
      <c r="G16" s="31"/>
      <c r="H16" s="31"/>
      <c r="I16" s="31"/>
      <c r="J16" s="31"/>
      <c r="K16" s="31"/>
      <c r="L16" s="31"/>
      <c r="M16" s="27" t="s">
        <v>28</v>
      </c>
      <c r="N16" s="31"/>
      <c r="O16" s="222" t="str">
        <f>IF('Rekapitulace stavby'!AN16="","",'Rekapitulace stavby'!AN16)</f>
        <v/>
      </c>
      <c r="P16" s="191"/>
      <c r="Q16" s="31"/>
      <c r="R16" s="32"/>
    </row>
    <row r="17" spans="2:18" s="1" customFormat="1" ht="18" customHeight="1" x14ac:dyDescent="0.3">
      <c r="B17" s="30"/>
      <c r="C17" s="31"/>
      <c r="D17" s="31"/>
      <c r="E17" s="25" t="str">
        <f>IF('Rekapitulace stavby'!E17="","",'Rekapitulace stavby'!E17)</f>
        <v xml:space="preserve"> </v>
      </c>
      <c r="F17" s="31"/>
      <c r="G17" s="31"/>
      <c r="H17" s="31"/>
      <c r="I17" s="31"/>
      <c r="J17" s="31"/>
      <c r="K17" s="31"/>
      <c r="L17" s="31"/>
      <c r="M17" s="27" t="s">
        <v>30</v>
      </c>
      <c r="N17" s="31"/>
      <c r="O17" s="222" t="str">
        <f>IF('Rekapitulace stavby'!AN17="","",'Rekapitulace stavby'!AN17)</f>
        <v/>
      </c>
      <c r="P17" s="191"/>
      <c r="Q17" s="31"/>
      <c r="R17" s="32"/>
    </row>
    <row r="18" spans="2:18" s="1" customFormat="1" ht="6.95" customHeight="1" x14ac:dyDescent="0.3">
      <c r="B18" s="30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2"/>
    </row>
    <row r="19" spans="2:18" s="1" customFormat="1" ht="14.45" customHeight="1" x14ac:dyDescent="0.3">
      <c r="B19" s="30"/>
      <c r="C19" s="31"/>
      <c r="D19" s="27" t="s">
        <v>35</v>
      </c>
      <c r="E19" s="31"/>
      <c r="F19" s="31"/>
      <c r="G19" s="31"/>
      <c r="H19" s="31"/>
      <c r="I19" s="31"/>
      <c r="J19" s="31"/>
      <c r="K19" s="31"/>
      <c r="L19" s="31"/>
      <c r="M19" s="27" t="s">
        <v>28</v>
      </c>
      <c r="N19" s="31"/>
      <c r="O19" s="222" t="s">
        <v>3</v>
      </c>
      <c r="P19" s="191"/>
      <c r="Q19" s="31"/>
      <c r="R19" s="32"/>
    </row>
    <row r="20" spans="2:18" s="1" customFormat="1" ht="18" customHeight="1" x14ac:dyDescent="0.3">
      <c r="B20" s="30"/>
      <c r="C20" s="31"/>
      <c r="D20" s="31"/>
      <c r="E20" s="25" t="s">
        <v>36</v>
      </c>
      <c r="F20" s="31"/>
      <c r="G20" s="31"/>
      <c r="H20" s="31"/>
      <c r="I20" s="31"/>
      <c r="J20" s="31"/>
      <c r="K20" s="31"/>
      <c r="L20" s="31"/>
      <c r="M20" s="27" t="s">
        <v>30</v>
      </c>
      <c r="N20" s="31"/>
      <c r="O20" s="222" t="s">
        <v>3</v>
      </c>
      <c r="P20" s="191"/>
      <c r="Q20" s="31"/>
      <c r="R20" s="32"/>
    </row>
    <row r="21" spans="2:18" s="1" customFormat="1" ht="6.95" customHeight="1" x14ac:dyDescent="0.3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2"/>
    </row>
    <row r="22" spans="2:18" s="1" customFormat="1" ht="14.45" customHeight="1" x14ac:dyDescent="0.3">
      <c r="B22" s="30"/>
      <c r="C22" s="31"/>
      <c r="D22" s="27" t="s">
        <v>37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20.45" customHeight="1" x14ac:dyDescent="0.3">
      <c r="B23" s="30"/>
      <c r="C23" s="31"/>
      <c r="D23" s="31"/>
      <c r="E23" s="224" t="s">
        <v>3</v>
      </c>
      <c r="F23" s="191"/>
      <c r="G23" s="191"/>
      <c r="H23" s="191"/>
      <c r="I23" s="191"/>
      <c r="J23" s="191"/>
      <c r="K23" s="191"/>
      <c r="L23" s="191"/>
      <c r="M23" s="31"/>
      <c r="N23" s="31"/>
      <c r="O23" s="31"/>
      <c r="P23" s="31"/>
      <c r="Q23" s="31"/>
      <c r="R23" s="32"/>
    </row>
    <row r="24" spans="2:18" s="1" customFormat="1" ht="6.95" customHeight="1" x14ac:dyDescent="0.3"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2"/>
    </row>
    <row r="25" spans="2:18" s="1" customFormat="1" ht="6.95" customHeight="1" x14ac:dyDescent="0.3">
      <c r="B25" s="30"/>
      <c r="C25" s="31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31"/>
      <c r="R25" s="32"/>
    </row>
    <row r="26" spans="2:18" s="1" customFormat="1" ht="14.45" customHeight="1" x14ac:dyDescent="0.3">
      <c r="B26" s="30"/>
      <c r="C26" s="31"/>
      <c r="D26" s="94" t="s">
        <v>89</v>
      </c>
      <c r="E26" s="31"/>
      <c r="F26" s="31"/>
      <c r="G26" s="31"/>
      <c r="H26" s="31"/>
      <c r="I26" s="31"/>
      <c r="J26" s="31"/>
      <c r="K26" s="31"/>
      <c r="L26" s="31"/>
      <c r="M26" s="197">
        <f>N87</f>
        <v>0</v>
      </c>
      <c r="N26" s="191"/>
      <c r="O26" s="191"/>
      <c r="P26" s="191"/>
      <c r="Q26" s="31"/>
      <c r="R26" s="32"/>
    </row>
    <row r="27" spans="2:18" s="1" customFormat="1" ht="14.45" customHeight="1" x14ac:dyDescent="0.3">
      <c r="B27" s="30"/>
      <c r="C27" s="31"/>
      <c r="D27" s="29" t="s">
        <v>90</v>
      </c>
      <c r="E27" s="31"/>
      <c r="F27" s="31"/>
      <c r="G27" s="31"/>
      <c r="H27" s="31"/>
      <c r="I27" s="31"/>
      <c r="J27" s="31"/>
      <c r="K27" s="31"/>
      <c r="L27" s="31"/>
      <c r="M27" s="197">
        <f>N104</f>
        <v>0</v>
      </c>
      <c r="N27" s="191"/>
      <c r="O27" s="191"/>
      <c r="P27" s="191"/>
      <c r="Q27" s="31"/>
      <c r="R27" s="32"/>
    </row>
    <row r="28" spans="2:18" s="1" customFormat="1" ht="6.95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2"/>
    </row>
    <row r="29" spans="2:18" s="1" customFormat="1" ht="25.35" customHeight="1" x14ac:dyDescent="0.3">
      <c r="B29" s="30"/>
      <c r="C29" s="31"/>
      <c r="D29" s="95" t="s">
        <v>40</v>
      </c>
      <c r="E29" s="31"/>
      <c r="F29" s="31"/>
      <c r="G29" s="31"/>
      <c r="H29" s="31"/>
      <c r="I29" s="31"/>
      <c r="J29" s="31"/>
      <c r="K29" s="31"/>
      <c r="L29" s="31"/>
      <c r="M29" s="278">
        <f>ROUND(M26+M27,1)</f>
        <v>0</v>
      </c>
      <c r="N29" s="191"/>
      <c r="O29" s="191"/>
      <c r="P29" s="191"/>
      <c r="Q29" s="31"/>
      <c r="R29" s="32"/>
    </row>
    <row r="30" spans="2:18" s="1" customFormat="1" ht="6.95" customHeight="1" x14ac:dyDescent="0.3">
      <c r="B30" s="30"/>
      <c r="C30" s="31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31"/>
      <c r="R30" s="32"/>
    </row>
    <row r="31" spans="2:18" s="1" customFormat="1" ht="14.45" customHeight="1" x14ac:dyDescent="0.3">
      <c r="B31" s="30"/>
      <c r="C31" s="31"/>
      <c r="D31" s="37" t="s">
        <v>41</v>
      </c>
      <c r="E31" s="37" t="s">
        <v>42</v>
      </c>
      <c r="F31" s="38">
        <v>0.21</v>
      </c>
      <c r="G31" s="96" t="s">
        <v>43</v>
      </c>
      <c r="H31" s="279">
        <f>ROUND((SUM(BE104:BE109)+SUM(BE126:BE234)), 1)</f>
        <v>0</v>
      </c>
      <c r="I31" s="191"/>
      <c r="J31" s="191"/>
      <c r="K31" s="31"/>
      <c r="L31" s="31"/>
      <c r="M31" s="279">
        <f>ROUND(ROUND((SUM(BE104:BE109)+SUM(BE126:BE234)), 1)*F31, 1)</f>
        <v>0</v>
      </c>
      <c r="N31" s="191"/>
      <c r="O31" s="191"/>
      <c r="P31" s="191"/>
      <c r="Q31" s="31"/>
      <c r="R31" s="32"/>
    </row>
    <row r="32" spans="2:18" s="1" customFormat="1" ht="14.45" customHeight="1" x14ac:dyDescent="0.3">
      <c r="B32" s="30"/>
      <c r="C32" s="31"/>
      <c r="D32" s="31"/>
      <c r="E32" s="37" t="s">
        <v>44</v>
      </c>
      <c r="F32" s="38">
        <v>0.15</v>
      </c>
      <c r="G32" s="96" t="s">
        <v>43</v>
      </c>
      <c r="H32" s="279">
        <f>ROUND((SUM(BF104:BF109)+SUM(BF126:BF234)), 1)</f>
        <v>0</v>
      </c>
      <c r="I32" s="191"/>
      <c r="J32" s="191"/>
      <c r="K32" s="31"/>
      <c r="L32" s="31"/>
      <c r="M32" s="279">
        <f>ROUND(ROUND((SUM(BF104:BF109)+SUM(BF126:BF234)), 1)*F32, 1)</f>
        <v>0</v>
      </c>
      <c r="N32" s="191"/>
      <c r="O32" s="191"/>
      <c r="P32" s="191"/>
      <c r="Q32" s="31"/>
      <c r="R32" s="32"/>
    </row>
    <row r="33" spans="2:18" s="1" customFormat="1" ht="14.45" hidden="1" customHeight="1" x14ac:dyDescent="0.3">
      <c r="B33" s="30"/>
      <c r="C33" s="31"/>
      <c r="D33" s="31"/>
      <c r="E33" s="37" t="s">
        <v>45</v>
      </c>
      <c r="F33" s="38">
        <v>0.21</v>
      </c>
      <c r="G33" s="96" t="s">
        <v>43</v>
      </c>
      <c r="H33" s="279">
        <f>ROUND((SUM(BG104:BG109)+SUM(BG126:BG234)), 1)</f>
        <v>0</v>
      </c>
      <c r="I33" s="191"/>
      <c r="J33" s="191"/>
      <c r="K33" s="31"/>
      <c r="L33" s="31"/>
      <c r="M33" s="279">
        <v>0</v>
      </c>
      <c r="N33" s="191"/>
      <c r="O33" s="191"/>
      <c r="P33" s="191"/>
      <c r="Q33" s="31"/>
      <c r="R33" s="32"/>
    </row>
    <row r="34" spans="2:18" s="1" customFormat="1" ht="14.45" hidden="1" customHeight="1" x14ac:dyDescent="0.3">
      <c r="B34" s="30"/>
      <c r="C34" s="31"/>
      <c r="D34" s="31"/>
      <c r="E34" s="37" t="s">
        <v>46</v>
      </c>
      <c r="F34" s="38">
        <v>0.15</v>
      </c>
      <c r="G34" s="96" t="s">
        <v>43</v>
      </c>
      <c r="H34" s="279">
        <f>ROUND((SUM(BH104:BH109)+SUM(BH126:BH234)), 1)</f>
        <v>0</v>
      </c>
      <c r="I34" s="191"/>
      <c r="J34" s="191"/>
      <c r="K34" s="31"/>
      <c r="L34" s="31"/>
      <c r="M34" s="279">
        <v>0</v>
      </c>
      <c r="N34" s="191"/>
      <c r="O34" s="191"/>
      <c r="P34" s="191"/>
      <c r="Q34" s="31"/>
      <c r="R34" s="32"/>
    </row>
    <row r="35" spans="2:18" s="1" customFormat="1" ht="14.45" hidden="1" customHeight="1" x14ac:dyDescent="0.3">
      <c r="B35" s="30"/>
      <c r="C35" s="31"/>
      <c r="D35" s="31"/>
      <c r="E35" s="37" t="s">
        <v>47</v>
      </c>
      <c r="F35" s="38">
        <v>0</v>
      </c>
      <c r="G35" s="96" t="s">
        <v>43</v>
      </c>
      <c r="H35" s="279">
        <f>ROUND((SUM(BI104:BI109)+SUM(BI126:BI234)), 1)</f>
        <v>0</v>
      </c>
      <c r="I35" s="191"/>
      <c r="J35" s="191"/>
      <c r="K35" s="31"/>
      <c r="L35" s="31"/>
      <c r="M35" s="279">
        <v>0</v>
      </c>
      <c r="N35" s="191"/>
      <c r="O35" s="191"/>
      <c r="P35" s="191"/>
      <c r="Q35" s="31"/>
      <c r="R35" s="32"/>
    </row>
    <row r="36" spans="2:18" s="1" customFormat="1" ht="6.95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2"/>
    </row>
    <row r="37" spans="2:18" s="1" customFormat="1" ht="25.35" customHeight="1" x14ac:dyDescent="0.3">
      <c r="B37" s="30"/>
      <c r="C37" s="93"/>
      <c r="D37" s="97" t="s">
        <v>48</v>
      </c>
      <c r="E37" s="70"/>
      <c r="F37" s="70"/>
      <c r="G37" s="98" t="s">
        <v>49</v>
      </c>
      <c r="H37" s="99" t="s">
        <v>50</v>
      </c>
      <c r="I37" s="70"/>
      <c r="J37" s="70"/>
      <c r="K37" s="70"/>
      <c r="L37" s="280">
        <f>SUM(M29:M35)</f>
        <v>0</v>
      </c>
      <c r="M37" s="208"/>
      <c r="N37" s="208"/>
      <c r="O37" s="208"/>
      <c r="P37" s="210"/>
      <c r="Q37" s="93"/>
      <c r="R37" s="32"/>
    </row>
    <row r="38" spans="2:18" s="1" customFormat="1" ht="14.45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2"/>
    </row>
    <row r="39" spans="2:18" s="1" customFormat="1" ht="14.45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x14ac:dyDescent="0.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2"/>
    </row>
    <row r="41" spans="2:18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2"/>
    </row>
    <row r="42" spans="2:18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2"/>
    </row>
    <row r="43" spans="2:18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2"/>
    </row>
    <row r="44" spans="2:18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2"/>
    </row>
    <row r="45" spans="2:18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2"/>
    </row>
    <row r="46" spans="2:18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2"/>
    </row>
    <row r="47" spans="2:18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2"/>
    </row>
    <row r="48" spans="2:18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2"/>
    </row>
    <row r="49" spans="2:18" x14ac:dyDescent="0.3">
      <c r="B49" s="20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2"/>
    </row>
    <row r="50" spans="2:18" s="1" customFormat="1" ht="15" x14ac:dyDescent="0.3">
      <c r="B50" s="30"/>
      <c r="C50" s="31"/>
      <c r="D50" s="45" t="s">
        <v>51</v>
      </c>
      <c r="E50" s="46"/>
      <c r="F50" s="46"/>
      <c r="G50" s="46"/>
      <c r="H50" s="47"/>
      <c r="I50" s="31"/>
      <c r="J50" s="45" t="s">
        <v>52</v>
      </c>
      <c r="K50" s="46"/>
      <c r="L50" s="46"/>
      <c r="M50" s="46"/>
      <c r="N50" s="46"/>
      <c r="O50" s="46"/>
      <c r="P50" s="47"/>
      <c r="Q50" s="31"/>
      <c r="R50" s="32"/>
    </row>
    <row r="51" spans="2:18" x14ac:dyDescent="0.3">
      <c r="B51" s="20"/>
      <c r="C51" s="21"/>
      <c r="D51" s="48"/>
      <c r="E51" s="21"/>
      <c r="F51" s="21"/>
      <c r="G51" s="21"/>
      <c r="H51" s="49"/>
      <c r="I51" s="21"/>
      <c r="J51" s="48"/>
      <c r="K51" s="21"/>
      <c r="L51" s="21"/>
      <c r="M51" s="21"/>
      <c r="N51" s="21"/>
      <c r="O51" s="21"/>
      <c r="P51" s="49"/>
      <c r="Q51" s="21"/>
      <c r="R51" s="22"/>
    </row>
    <row r="52" spans="2:18" x14ac:dyDescent="0.3">
      <c r="B52" s="20"/>
      <c r="C52" s="21"/>
      <c r="D52" s="48"/>
      <c r="E52" s="21"/>
      <c r="F52" s="21"/>
      <c r="G52" s="21"/>
      <c r="H52" s="49"/>
      <c r="I52" s="21"/>
      <c r="J52" s="48"/>
      <c r="K52" s="21"/>
      <c r="L52" s="21"/>
      <c r="M52" s="21"/>
      <c r="N52" s="21"/>
      <c r="O52" s="21"/>
      <c r="P52" s="49"/>
      <c r="Q52" s="21"/>
      <c r="R52" s="22"/>
    </row>
    <row r="53" spans="2:18" x14ac:dyDescent="0.3">
      <c r="B53" s="20"/>
      <c r="C53" s="21"/>
      <c r="D53" s="48"/>
      <c r="E53" s="21"/>
      <c r="F53" s="21"/>
      <c r="G53" s="21"/>
      <c r="H53" s="49"/>
      <c r="I53" s="21"/>
      <c r="J53" s="48"/>
      <c r="K53" s="21"/>
      <c r="L53" s="21"/>
      <c r="M53" s="21"/>
      <c r="N53" s="21"/>
      <c r="O53" s="21"/>
      <c r="P53" s="49"/>
      <c r="Q53" s="21"/>
      <c r="R53" s="22"/>
    </row>
    <row r="54" spans="2:18" x14ac:dyDescent="0.3">
      <c r="B54" s="20"/>
      <c r="C54" s="21"/>
      <c r="D54" s="48"/>
      <c r="E54" s="21"/>
      <c r="F54" s="21"/>
      <c r="G54" s="21"/>
      <c r="H54" s="49"/>
      <c r="I54" s="21"/>
      <c r="J54" s="48"/>
      <c r="K54" s="21"/>
      <c r="L54" s="21"/>
      <c r="M54" s="21"/>
      <c r="N54" s="21"/>
      <c r="O54" s="21"/>
      <c r="P54" s="49"/>
      <c r="Q54" s="21"/>
      <c r="R54" s="22"/>
    </row>
    <row r="55" spans="2:18" x14ac:dyDescent="0.3">
      <c r="B55" s="20"/>
      <c r="C55" s="21"/>
      <c r="D55" s="48"/>
      <c r="E55" s="21"/>
      <c r="F55" s="21"/>
      <c r="G55" s="21"/>
      <c r="H55" s="49"/>
      <c r="I55" s="21"/>
      <c r="J55" s="48"/>
      <c r="K55" s="21"/>
      <c r="L55" s="21"/>
      <c r="M55" s="21"/>
      <c r="N55" s="21"/>
      <c r="O55" s="21"/>
      <c r="P55" s="49"/>
      <c r="Q55" s="21"/>
      <c r="R55" s="22"/>
    </row>
    <row r="56" spans="2:18" x14ac:dyDescent="0.3">
      <c r="B56" s="20"/>
      <c r="C56" s="21"/>
      <c r="D56" s="48"/>
      <c r="E56" s="21"/>
      <c r="F56" s="21"/>
      <c r="G56" s="21"/>
      <c r="H56" s="49"/>
      <c r="I56" s="21"/>
      <c r="J56" s="48"/>
      <c r="K56" s="21"/>
      <c r="L56" s="21"/>
      <c r="M56" s="21"/>
      <c r="N56" s="21"/>
      <c r="O56" s="21"/>
      <c r="P56" s="49"/>
      <c r="Q56" s="21"/>
      <c r="R56" s="22"/>
    </row>
    <row r="57" spans="2:18" x14ac:dyDescent="0.3">
      <c r="B57" s="20"/>
      <c r="C57" s="21"/>
      <c r="D57" s="48"/>
      <c r="E57" s="21"/>
      <c r="F57" s="21"/>
      <c r="G57" s="21"/>
      <c r="H57" s="49"/>
      <c r="I57" s="21"/>
      <c r="J57" s="48"/>
      <c r="K57" s="21"/>
      <c r="L57" s="21"/>
      <c r="M57" s="21"/>
      <c r="N57" s="21"/>
      <c r="O57" s="21"/>
      <c r="P57" s="49"/>
      <c r="Q57" s="21"/>
      <c r="R57" s="22"/>
    </row>
    <row r="58" spans="2:18" x14ac:dyDescent="0.3">
      <c r="B58" s="20"/>
      <c r="C58" s="21"/>
      <c r="D58" s="48"/>
      <c r="E58" s="21"/>
      <c r="F58" s="21"/>
      <c r="G58" s="21"/>
      <c r="H58" s="49"/>
      <c r="I58" s="21"/>
      <c r="J58" s="48"/>
      <c r="K58" s="21"/>
      <c r="L58" s="21"/>
      <c r="M58" s="21"/>
      <c r="N58" s="21"/>
      <c r="O58" s="21"/>
      <c r="P58" s="49"/>
      <c r="Q58" s="21"/>
      <c r="R58" s="22"/>
    </row>
    <row r="59" spans="2:18" s="1" customFormat="1" ht="15" x14ac:dyDescent="0.3">
      <c r="B59" s="30"/>
      <c r="C59" s="31"/>
      <c r="D59" s="50" t="s">
        <v>53</v>
      </c>
      <c r="E59" s="51"/>
      <c r="F59" s="51"/>
      <c r="G59" s="52" t="s">
        <v>54</v>
      </c>
      <c r="H59" s="53"/>
      <c r="I59" s="31"/>
      <c r="J59" s="50" t="s">
        <v>53</v>
      </c>
      <c r="K59" s="51"/>
      <c r="L59" s="51"/>
      <c r="M59" s="51"/>
      <c r="N59" s="52" t="s">
        <v>54</v>
      </c>
      <c r="O59" s="51"/>
      <c r="P59" s="53"/>
      <c r="Q59" s="31"/>
      <c r="R59" s="32"/>
    </row>
    <row r="60" spans="2:18" x14ac:dyDescent="0.3">
      <c r="B60" s="20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2"/>
    </row>
    <row r="61" spans="2:18" s="1" customFormat="1" ht="15" x14ac:dyDescent="0.3">
      <c r="B61" s="30"/>
      <c r="C61" s="31"/>
      <c r="D61" s="45" t="s">
        <v>55</v>
      </c>
      <c r="E61" s="46"/>
      <c r="F61" s="46"/>
      <c r="G61" s="46"/>
      <c r="H61" s="47"/>
      <c r="I61" s="31"/>
      <c r="J61" s="45" t="s">
        <v>56</v>
      </c>
      <c r="K61" s="46"/>
      <c r="L61" s="46"/>
      <c r="M61" s="46"/>
      <c r="N61" s="46"/>
      <c r="O61" s="46"/>
      <c r="P61" s="47"/>
      <c r="Q61" s="31"/>
      <c r="R61" s="32"/>
    </row>
    <row r="62" spans="2:18" x14ac:dyDescent="0.3">
      <c r="B62" s="20"/>
      <c r="C62" s="21"/>
      <c r="D62" s="48"/>
      <c r="E62" s="21"/>
      <c r="F62" s="21"/>
      <c r="G62" s="21"/>
      <c r="H62" s="49"/>
      <c r="I62" s="21"/>
      <c r="J62" s="48"/>
      <c r="K62" s="21"/>
      <c r="L62" s="21"/>
      <c r="M62" s="21"/>
      <c r="N62" s="21"/>
      <c r="O62" s="21"/>
      <c r="P62" s="49"/>
      <c r="Q62" s="21"/>
      <c r="R62" s="22"/>
    </row>
    <row r="63" spans="2:18" x14ac:dyDescent="0.3">
      <c r="B63" s="20"/>
      <c r="C63" s="21"/>
      <c r="D63" s="48"/>
      <c r="E63" s="21"/>
      <c r="F63" s="21"/>
      <c r="G63" s="21"/>
      <c r="H63" s="49"/>
      <c r="I63" s="21"/>
      <c r="J63" s="48"/>
      <c r="K63" s="21"/>
      <c r="L63" s="21"/>
      <c r="M63" s="21"/>
      <c r="N63" s="21"/>
      <c r="O63" s="21"/>
      <c r="P63" s="49"/>
      <c r="Q63" s="21"/>
      <c r="R63" s="22"/>
    </row>
    <row r="64" spans="2:18" x14ac:dyDescent="0.3">
      <c r="B64" s="20"/>
      <c r="C64" s="21"/>
      <c r="D64" s="48"/>
      <c r="E64" s="21"/>
      <c r="F64" s="21"/>
      <c r="G64" s="21"/>
      <c r="H64" s="49"/>
      <c r="I64" s="21"/>
      <c r="J64" s="48"/>
      <c r="K64" s="21"/>
      <c r="L64" s="21"/>
      <c r="M64" s="21"/>
      <c r="N64" s="21"/>
      <c r="O64" s="21"/>
      <c r="P64" s="49"/>
      <c r="Q64" s="21"/>
      <c r="R64" s="22"/>
    </row>
    <row r="65" spans="2:18" x14ac:dyDescent="0.3">
      <c r="B65" s="20"/>
      <c r="C65" s="21"/>
      <c r="D65" s="48"/>
      <c r="E65" s="21"/>
      <c r="F65" s="21"/>
      <c r="G65" s="21"/>
      <c r="H65" s="49"/>
      <c r="I65" s="21"/>
      <c r="J65" s="48"/>
      <c r="K65" s="21"/>
      <c r="L65" s="21"/>
      <c r="M65" s="21"/>
      <c r="N65" s="21"/>
      <c r="O65" s="21"/>
      <c r="P65" s="49"/>
      <c r="Q65" s="21"/>
      <c r="R65" s="22"/>
    </row>
    <row r="66" spans="2:18" x14ac:dyDescent="0.3">
      <c r="B66" s="20"/>
      <c r="C66" s="21"/>
      <c r="D66" s="48"/>
      <c r="E66" s="21"/>
      <c r="F66" s="21"/>
      <c r="G66" s="21"/>
      <c r="H66" s="49"/>
      <c r="I66" s="21"/>
      <c r="J66" s="48"/>
      <c r="K66" s="21"/>
      <c r="L66" s="21"/>
      <c r="M66" s="21"/>
      <c r="N66" s="21"/>
      <c r="O66" s="21"/>
      <c r="P66" s="49"/>
      <c r="Q66" s="21"/>
      <c r="R66" s="22"/>
    </row>
    <row r="67" spans="2:18" x14ac:dyDescent="0.3">
      <c r="B67" s="20"/>
      <c r="C67" s="21"/>
      <c r="D67" s="48"/>
      <c r="E67" s="21"/>
      <c r="F67" s="21"/>
      <c r="G67" s="21"/>
      <c r="H67" s="49"/>
      <c r="I67" s="21"/>
      <c r="J67" s="48"/>
      <c r="K67" s="21"/>
      <c r="L67" s="21"/>
      <c r="M67" s="21"/>
      <c r="N67" s="21"/>
      <c r="O67" s="21"/>
      <c r="P67" s="49"/>
      <c r="Q67" s="21"/>
      <c r="R67" s="22"/>
    </row>
    <row r="68" spans="2:18" x14ac:dyDescent="0.3">
      <c r="B68" s="20"/>
      <c r="C68" s="21"/>
      <c r="D68" s="48"/>
      <c r="E68" s="21"/>
      <c r="F68" s="21"/>
      <c r="G68" s="21"/>
      <c r="H68" s="49"/>
      <c r="I68" s="21"/>
      <c r="J68" s="48"/>
      <c r="K68" s="21"/>
      <c r="L68" s="21"/>
      <c r="M68" s="21"/>
      <c r="N68" s="21"/>
      <c r="O68" s="21"/>
      <c r="P68" s="49"/>
      <c r="Q68" s="21"/>
      <c r="R68" s="22"/>
    </row>
    <row r="69" spans="2:18" x14ac:dyDescent="0.3">
      <c r="B69" s="20"/>
      <c r="C69" s="21"/>
      <c r="D69" s="48"/>
      <c r="E69" s="21"/>
      <c r="F69" s="21"/>
      <c r="G69" s="21"/>
      <c r="H69" s="49"/>
      <c r="I69" s="21"/>
      <c r="J69" s="48"/>
      <c r="K69" s="21"/>
      <c r="L69" s="21"/>
      <c r="M69" s="21"/>
      <c r="N69" s="21"/>
      <c r="O69" s="21"/>
      <c r="P69" s="49"/>
      <c r="Q69" s="21"/>
      <c r="R69" s="22"/>
    </row>
    <row r="70" spans="2:18" s="1" customFormat="1" ht="15" x14ac:dyDescent="0.3">
      <c r="B70" s="30"/>
      <c r="C70" s="31"/>
      <c r="D70" s="50" t="s">
        <v>53</v>
      </c>
      <c r="E70" s="51"/>
      <c r="F70" s="51"/>
      <c r="G70" s="52" t="s">
        <v>54</v>
      </c>
      <c r="H70" s="53"/>
      <c r="I70" s="31"/>
      <c r="J70" s="50" t="s">
        <v>53</v>
      </c>
      <c r="K70" s="51"/>
      <c r="L70" s="51"/>
      <c r="M70" s="51"/>
      <c r="N70" s="52" t="s">
        <v>54</v>
      </c>
      <c r="O70" s="51"/>
      <c r="P70" s="53"/>
      <c r="Q70" s="31"/>
      <c r="R70" s="32"/>
    </row>
    <row r="71" spans="2:18" s="1" customFormat="1" ht="14.4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 x14ac:dyDescent="0.3">
      <c r="B76" s="30"/>
      <c r="C76" s="215" t="s">
        <v>91</v>
      </c>
      <c r="D76" s="191"/>
      <c r="E76" s="191"/>
      <c r="F76" s="191"/>
      <c r="G76" s="191"/>
      <c r="H76" s="191"/>
      <c r="I76" s="191"/>
      <c r="J76" s="191"/>
      <c r="K76" s="191"/>
      <c r="L76" s="191"/>
      <c r="M76" s="191"/>
      <c r="N76" s="191"/>
      <c r="O76" s="191"/>
      <c r="P76" s="191"/>
      <c r="Q76" s="191"/>
      <c r="R76" s="32"/>
    </row>
    <row r="77" spans="2:18" s="1" customFormat="1" ht="6.95" customHeight="1" x14ac:dyDescent="0.3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</row>
    <row r="78" spans="2:18" s="1" customFormat="1" ht="36.950000000000003" customHeight="1" x14ac:dyDescent="0.3">
      <c r="B78" s="30"/>
      <c r="C78" s="64" t="s">
        <v>15</v>
      </c>
      <c r="D78" s="31"/>
      <c r="E78" s="31"/>
      <c r="F78" s="216" t="str">
        <f>F6</f>
        <v>VŠCHT - výměna prosklení učebny 5.NP</v>
      </c>
      <c r="G78" s="191"/>
      <c r="H78" s="191"/>
      <c r="I78" s="191"/>
      <c r="J78" s="191"/>
      <c r="K78" s="191"/>
      <c r="L78" s="191"/>
      <c r="M78" s="191"/>
      <c r="N78" s="191"/>
      <c r="O78" s="191"/>
      <c r="P78" s="191"/>
      <c r="Q78" s="31"/>
      <c r="R78" s="32"/>
    </row>
    <row r="79" spans="2:18" s="1" customFormat="1" ht="6.95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2"/>
    </row>
    <row r="80" spans="2:18" s="1" customFormat="1" ht="18" customHeight="1" x14ac:dyDescent="0.3">
      <c r="B80" s="30"/>
      <c r="C80" s="27" t="s">
        <v>21</v>
      </c>
      <c r="D80" s="31"/>
      <c r="E80" s="31"/>
      <c r="F80" s="25" t="str">
        <f>F8</f>
        <v>VŠCHT, Technická 5</v>
      </c>
      <c r="G80" s="31"/>
      <c r="H80" s="31"/>
      <c r="I80" s="31"/>
      <c r="J80" s="31"/>
      <c r="K80" s="27" t="s">
        <v>23</v>
      </c>
      <c r="L80" s="31"/>
      <c r="M80" s="273" t="str">
        <f>IF(O8="","",O8)</f>
        <v>28.11.2016</v>
      </c>
      <c r="N80" s="191"/>
      <c r="O80" s="191"/>
      <c r="P80" s="191"/>
      <c r="Q80" s="31"/>
      <c r="R80" s="32"/>
    </row>
    <row r="81" spans="2:47" s="1" customFormat="1" ht="6.95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2"/>
    </row>
    <row r="82" spans="2:47" s="1" customFormat="1" ht="15" x14ac:dyDescent="0.3">
      <c r="B82" s="30"/>
      <c r="C82" s="27" t="s">
        <v>27</v>
      </c>
      <c r="D82" s="31"/>
      <c r="E82" s="31"/>
      <c r="F82" s="25" t="str">
        <f>E11</f>
        <v>VŠCHT</v>
      </c>
      <c r="G82" s="31"/>
      <c r="H82" s="31"/>
      <c r="I82" s="31"/>
      <c r="J82" s="31"/>
      <c r="K82" s="27" t="s">
        <v>33</v>
      </c>
      <c r="L82" s="31"/>
      <c r="M82" s="222" t="str">
        <f>E17</f>
        <v xml:space="preserve"> </v>
      </c>
      <c r="N82" s="191"/>
      <c r="O82" s="191"/>
      <c r="P82" s="191"/>
      <c r="Q82" s="191"/>
      <c r="R82" s="32"/>
    </row>
    <row r="83" spans="2:47" s="1" customFormat="1" ht="14.45" customHeight="1" x14ac:dyDescent="0.3">
      <c r="B83" s="30"/>
      <c r="C83" s="27" t="s">
        <v>31</v>
      </c>
      <c r="D83" s="31"/>
      <c r="E83" s="31"/>
      <c r="F83" s="25" t="str">
        <f>IF(E14="","",E14)</f>
        <v xml:space="preserve"> </v>
      </c>
      <c r="G83" s="31"/>
      <c r="H83" s="31"/>
      <c r="I83" s="31"/>
      <c r="J83" s="31"/>
      <c r="K83" s="27" t="s">
        <v>35</v>
      </c>
      <c r="L83" s="31"/>
      <c r="M83" s="222" t="str">
        <f>E20</f>
        <v>Ing. Jiří Choc</v>
      </c>
      <c r="N83" s="191"/>
      <c r="O83" s="191"/>
      <c r="P83" s="191"/>
      <c r="Q83" s="191"/>
      <c r="R83" s="32"/>
    </row>
    <row r="84" spans="2:47" s="1" customFormat="1" ht="10.35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2"/>
    </row>
    <row r="85" spans="2:47" s="1" customFormat="1" ht="29.25" customHeight="1" x14ac:dyDescent="0.3">
      <c r="B85" s="30"/>
      <c r="C85" s="281" t="s">
        <v>92</v>
      </c>
      <c r="D85" s="272"/>
      <c r="E85" s="272"/>
      <c r="F85" s="272"/>
      <c r="G85" s="272"/>
      <c r="H85" s="93"/>
      <c r="I85" s="93"/>
      <c r="J85" s="93"/>
      <c r="K85" s="93"/>
      <c r="L85" s="93"/>
      <c r="M85" s="93"/>
      <c r="N85" s="281" t="s">
        <v>93</v>
      </c>
      <c r="O85" s="191"/>
      <c r="P85" s="191"/>
      <c r="Q85" s="191"/>
      <c r="R85" s="32"/>
    </row>
    <row r="86" spans="2:47" s="1" customFormat="1" ht="10.35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2"/>
    </row>
    <row r="87" spans="2:47" s="1" customFormat="1" ht="29.25" customHeight="1" x14ac:dyDescent="0.3">
      <c r="B87" s="30"/>
      <c r="C87" s="100" t="s">
        <v>94</v>
      </c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190">
        <f>N126</f>
        <v>0</v>
      </c>
      <c r="O87" s="191"/>
      <c r="P87" s="191"/>
      <c r="Q87" s="191"/>
      <c r="R87" s="32"/>
      <c r="AU87" s="16" t="s">
        <v>95</v>
      </c>
    </row>
    <row r="88" spans="2:47" s="6" customFormat="1" ht="24.95" customHeight="1" x14ac:dyDescent="0.3">
      <c r="B88" s="101"/>
      <c r="C88" s="102"/>
      <c r="D88" s="103" t="s">
        <v>96</v>
      </c>
      <c r="E88" s="102"/>
      <c r="F88" s="102"/>
      <c r="G88" s="102"/>
      <c r="H88" s="102"/>
      <c r="I88" s="102"/>
      <c r="J88" s="102"/>
      <c r="K88" s="102"/>
      <c r="L88" s="102"/>
      <c r="M88" s="102"/>
      <c r="N88" s="228">
        <f>N127</f>
        <v>0</v>
      </c>
      <c r="O88" s="277"/>
      <c r="P88" s="277"/>
      <c r="Q88" s="277"/>
      <c r="R88" s="104"/>
    </row>
    <row r="89" spans="2:47" s="7" customFormat="1" ht="19.899999999999999" customHeight="1" x14ac:dyDescent="0.3">
      <c r="B89" s="105"/>
      <c r="C89" s="106"/>
      <c r="D89" s="107" t="s">
        <v>97</v>
      </c>
      <c r="E89" s="106"/>
      <c r="F89" s="106"/>
      <c r="G89" s="106"/>
      <c r="H89" s="106"/>
      <c r="I89" s="106"/>
      <c r="J89" s="106"/>
      <c r="K89" s="106"/>
      <c r="L89" s="106"/>
      <c r="M89" s="106"/>
      <c r="N89" s="274">
        <f>N128</f>
        <v>0</v>
      </c>
      <c r="O89" s="275"/>
      <c r="P89" s="275"/>
      <c r="Q89" s="275"/>
      <c r="R89" s="108"/>
    </row>
    <row r="90" spans="2:47" s="7" customFormat="1" ht="19.899999999999999" customHeight="1" x14ac:dyDescent="0.3">
      <c r="B90" s="105"/>
      <c r="C90" s="106"/>
      <c r="D90" s="107" t="s">
        <v>98</v>
      </c>
      <c r="E90" s="106"/>
      <c r="F90" s="106"/>
      <c r="G90" s="106"/>
      <c r="H90" s="106"/>
      <c r="I90" s="106"/>
      <c r="J90" s="106"/>
      <c r="K90" s="106"/>
      <c r="L90" s="106"/>
      <c r="M90" s="106"/>
      <c r="N90" s="274">
        <f>N140</f>
        <v>0</v>
      </c>
      <c r="O90" s="275"/>
      <c r="P90" s="275"/>
      <c r="Q90" s="275"/>
      <c r="R90" s="108"/>
    </row>
    <row r="91" spans="2:47" s="7" customFormat="1" ht="19.899999999999999" customHeight="1" x14ac:dyDescent="0.3">
      <c r="B91" s="105"/>
      <c r="C91" s="106"/>
      <c r="D91" s="107" t="s">
        <v>99</v>
      </c>
      <c r="E91" s="106"/>
      <c r="F91" s="106"/>
      <c r="G91" s="106"/>
      <c r="H91" s="106"/>
      <c r="I91" s="106"/>
      <c r="J91" s="106"/>
      <c r="K91" s="106"/>
      <c r="L91" s="106"/>
      <c r="M91" s="106"/>
      <c r="N91" s="274">
        <f>N149</f>
        <v>0</v>
      </c>
      <c r="O91" s="275"/>
      <c r="P91" s="275"/>
      <c r="Q91" s="275"/>
      <c r="R91" s="108"/>
    </row>
    <row r="92" spans="2:47" s="6" customFormat="1" ht="24.95" customHeight="1" x14ac:dyDescent="0.3">
      <c r="B92" s="101"/>
      <c r="C92" s="102"/>
      <c r="D92" s="103" t="s">
        <v>100</v>
      </c>
      <c r="E92" s="102"/>
      <c r="F92" s="102"/>
      <c r="G92" s="102"/>
      <c r="H92" s="102"/>
      <c r="I92" s="102"/>
      <c r="J92" s="102"/>
      <c r="K92" s="102"/>
      <c r="L92" s="102"/>
      <c r="M92" s="102"/>
      <c r="N92" s="228">
        <f>N157</f>
        <v>0</v>
      </c>
      <c r="O92" s="277"/>
      <c r="P92" s="277"/>
      <c r="Q92" s="277"/>
      <c r="R92" s="104"/>
    </row>
    <row r="93" spans="2:47" s="7" customFormat="1" ht="19.899999999999999" customHeight="1" x14ac:dyDescent="0.3">
      <c r="B93" s="105"/>
      <c r="C93" s="106"/>
      <c r="D93" s="107" t="s">
        <v>101</v>
      </c>
      <c r="E93" s="106"/>
      <c r="F93" s="106"/>
      <c r="G93" s="106"/>
      <c r="H93" s="106"/>
      <c r="I93" s="106"/>
      <c r="J93" s="106"/>
      <c r="K93" s="106"/>
      <c r="L93" s="106"/>
      <c r="M93" s="106"/>
      <c r="N93" s="274">
        <f>N158</f>
        <v>0</v>
      </c>
      <c r="O93" s="275"/>
      <c r="P93" s="275"/>
      <c r="Q93" s="275"/>
      <c r="R93" s="108"/>
    </row>
    <row r="94" spans="2:47" s="7" customFormat="1" ht="19.899999999999999" customHeight="1" x14ac:dyDescent="0.3">
      <c r="B94" s="105"/>
      <c r="C94" s="106"/>
      <c r="D94" s="107" t="s">
        <v>102</v>
      </c>
      <c r="E94" s="106"/>
      <c r="F94" s="106"/>
      <c r="G94" s="106"/>
      <c r="H94" s="106"/>
      <c r="I94" s="106"/>
      <c r="J94" s="106"/>
      <c r="K94" s="106"/>
      <c r="L94" s="106"/>
      <c r="M94" s="106"/>
      <c r="N94" s="274">
        <f>N160</f>
        <v>0</v>
      </c>
      <c r="O94" s="275"/>
      <c r="P94" s="275"/>
      <c r="Q94" s="275"/>
      <c r="R94" s="108"/>
    </row>
    <row r="95" spans="2:47" s="7" customFormat="1" ht="19.899999999999999" customHeight="1" x14ac:dyDescent="0.3">
      <c r="B95" s="105"/>
      <c r="C95" s="106"/>
      <c r="D95" s="107" t="s">
        <v>103</v>
      </c>
      <c r="E95" s="106"/>
      <c r="F95" s="106"/>
      <c r="G95" s="106"/>
      <c r="H95" s="106"/>
      <c r="I95" s="106"/>
      <c r="J95" s="106"/>
      <c r="K95" s="106"/>
      <c r="L95" s="106"/>
      <c r="M95" s="106"/>
      <c r="N95" s="274">
        <f>N166</f>
        <v>0</v>
      </c>
      <c r="O95" s="275"/>
      <c r="P95" s="275"/>
      <c r="Q95" s="275"/>
      <c r="R95" s="108"/>
    </row>
    <row r="96" spans="2:47" s="7" customFormat="1" ht="19.899999999999999" customHeight="1" x14ac:dyDescent="0.3">
      <c r="B96" s="105"/>
      <c r="C96" s="106"/>
      <c r="D96" s="107" t="s">
        <v>104</v>
      </c>
      <c r="E96" s="106"/>
      <c r="F96" s="106"/>
      <c r="G96" s="106"/>
      <c r="H96" s="106"/>
      <c r="I96" s="106"/>
      <c r="J96" s="106"/>
      <c r="K96" s="106"/>
      <c r="L96" s="106"/>
      <c r="M96" s="106"/>
      <c r="N96" s="274">
        <f>N172</f>
        <v>0</v>
      </c>
      <c r="O96" s="275"/>
      <c r="P96" s="275"/>
      <c r="Q96" s="275"/>
      <c r="R96" s="108"/>
    </row>
    <row r="97" spans="2:65" s="7" customFormat="1" ht="19.899999999999999" customHeight="1" x14ac:dyDescent="0.3">
      <c r="B97" s="105"/>
      <c r="C97" s="106"/>
      <c r="D97" s="107" t="s">
        <v>105</v>
      </c>
      <c r="E97" s="106"/>
      <c r="F97" s="106"/>
      <c r="G97" s="106"/>
      <c r="H97" s="106"/>
      <c r="I97" s="106"/>
      <c r="J97" s="106"/>
      <c r="K97" s="106"/>
      <c r="L97" s="106"/>
      <c r="M97" s="106"/>
      <c r="N97" s="274">
        <f>N177</f>
        <v>0</v>
      </c>
      <c r="O97" s="275"/>
      <c r="P97" s="275"/>
      <c r="Q97" s="275"/>
      <c r="R97" s="108"/>
    </row>
    <row r="98" spans="2:65" s="7" customFormat="1" ht="19.899999999999999" customHeight="1" x14ac:dyDescent="0.3">
      <c r="B98" s="105"/>
      <c r="C98" s="106"/>
      <c r="D98" s="107" t="s">
        <v>106</v>
      </c>
      <c r="E98" s="106"/>
      <c r="F98" s="106"/>
      <c r="G98" s="106"/>
      <c r="H98" s="106"/>
      <c r="I98" s="106"/>
      <c r="J98" s="106"/>
      <c r="K98" s="106"/>
      <c r="L98" s="106"/>
      <c r="M98" s="106"/>
      <c r="N98" s="274">
        <f>N183</f>
        <v>0</v>
      </c>
      <c r="O98" s="275"/>
      <c r="P98" s="275"/>
      <c r="Q98" s="275"/>
      <c r="R98" s="108"/>
    </row>
    <row r="99" spans="2:65" s="7" customFormat="1" ht="19.899999999999999" customHeight="1" x14ac:dyDescent="0.3">
      <c r="B99" s="105"/>
      <c r="C99" s="106"/>
      <c r="D99" s="107" t="s">
        <v>107</v>
      </c>
      <c r="E99" s="106"/>
      <c r="F99" s="106"/>
      <c r="G99" s="106"/>
      <c r="H99" s="106"/>
      <c r="I99" s="106"/>
      <c r="J99" s="106"/>
      <c r="K99" s="106"/>
      <c r="L99" s="106"/>
      <c r="M99" s="106"/>
      <c r="N99" s="274">
        <f>N187</f>
        <v>0</v>
      </c>
      <c r="O99" s="275"/>
      <c r="P99" s="275"/>
      <c r="Q99" s="275"/>
      <c r="R99" s="108"/>
    </row>
    <row r="100" spans="2:65" s="7" customFormat="1" ht="19.899999999999999" customHeight="1" x14ac:dyDescent="0.3">
      <c r="B100" s="105"/>
      <c r="C100" s="106"/>
      <c r="D100" s="107" t="s">
        <v>108</v>
      </c>
      <c r="E100" s="106"/>
      <c r="F100" s="106"/>
      <c r="G100" s="106"/>
      <c r="H100" s="106"/>
      <c r="I100" s="106"/>
      <c r="J100" s="106"/>
      <c r="K100" s="106"/>
      <c r="L100" s="106"/>
      <c r="M100" s="106"/>
      <c r="N100" s="274">
        <f>N203</f>
        <v>0</v>
      </c>
      <c r="O100" s="275"/>
      <c r="P100" s="275"/>
      <c r="Q100" s="275"/>
      <c r="R100" s="108"/>
    </row>
    <row r="101" spans="2:65" s="7" customFormat="1" ht="19.899999999999999" customHeight="1" x14ac:dyDescent="0.3">
      <c r="B101" s="105"/>
      <c r="C101" s="106"/>
      <c r="D101" s="107" t="s">
        <v>109</v>
      </c>
      <c r="E101" s="106"/>
      <c r="F101" s="106"/>
      <c r="G101" s="106"/>
      <c r="H101" s="106"/>
      <c r="I101" s="106"/>
      <c r="J101" s="106"/>
      <c r="K101" s="106"/>
      <c r="L101" s="106"/>
      <c r="M101" s="106"/>
      <c r="N101" s="274">
        <f>N216</f>
        <v>0</v>
      </c>
      <c r="O101" s="275"/>
      <c r="P101" s="275"/>
      <c r="Q101" s="275"/>
      <c r="R101" s="108"/>
    </row>
    <row r="102" spans="2:65" s="7" customFormat="1" ht="19.899999999999999" customHeight="1" x14ac:dyDescent="0.3">
      <c r="B102" s="105"/>
      <c r="C102" s="106"/>
      <c r="D102" s="107" t="s">
        <v>110</v>
      </c>
      <c r="E102" s="106"/>
      <c r="F102" s="106"/>
      <c r="G102" s="106"/>
      <c r="H102" s="106"/>
      <c r="I102" s="106"/>
      <c r="J102" s="106"/>
      <c r="K102" s="106"/>
      <c r="L102" s="106"/>
      <c r="M102" s="106"/>
      <c r="N102" s="274">
        <f>N231</f>
        <v>0</v>
      </c>
      <c r="O102" s="275"/>
      <c r="P102" s="275"/>
      <c r="Q102" s="275"/>
      <c r="R102" s="108"/>
    </row>
    <row r="103" spans="2:65" s="1" customFormat="1" ht="21.75" customHeight="1" x14ac:dyDescent="0.3"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2"/>
    </row>
    <row r="104" spans="2:65" s="1" customFormat="1" ht="29.25" customHeight="1" x14ac:dyDescent="0.3">
      <c r="B104" s="30"/>
      <c r="C104" s="100" t="s">
        <v>111</v>
      </c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276">
        <f>ROUND(N105+N106+N107+N108,1)</f>
        <v>0</v>
      </c>
      <c r="O104" s="191"/>
      <c r="P104" s="191"/>
      <c r="Q104" s="191"/>
      <c r="R104" s="32"/>
      <c r="T104" s="109"/>
      <c r="U104" s="110" t="s">
        <v>41</v>
      </c>
    </row>
    <row r="105" spans="2:65" s="1" customFormat="1" ht="18" customHeight="1" x14ac:dyDescent="0.3">
      <c r="B105" s="111"/>
      <c r="C105" s="112"/>
      <c r="D105" s="269" t="s">
        <v>112</v>
      </c>
      <c r="E105" s="270"/>
      <c r="F105" s="270"/>
      <c r="G105" s="270"/>
      <c r="H105" s="270"/>
      <c r="I105" s="112"/>
      <c r="J105" s="112"/>
      <c r="K105" s="112"/>
      <c r="L105" s="112"/>
      <c r="M105" s="112"/>
      <c r="N105" s="271">
        <v>0</v>
      </c>
      <c r="O105" s="270"/>
      <c r="P105" s="270"/>
      <c r="Q105" s="270"/>
      <c r="R105" s="114"/>
      <c r="S105" s="112"/>
      <c r="T105" s="115"/>
      <c r="U105" s="116" t="s">
        <v>42</v>
      </c>
      <c r="V105" s="117"/>
      <c r="W105" s="117"/>
      <c r="X105" s="117"/>
      <c r="Y105" s="117"/>
      <c r="Z105" s="117"/>
      <c r="AA105" s="117"/>
      <c r="AB105" s="117"/>
      <c r="AC105" s="117"/>
      <c r="AD105" s="117"/>
      <c r="AE105" s="117"/>
      <c r="AF105" s="117"/>
      <c r="AG105" s="117"/>
      <c r="AH105" s="117"/>
      <c r="AI105" s="117"/>
      <c r="AJ105" s="117"/>
      <c r="AK105" s="117"/>
      <c r="AL105" s="117"/>
      <c r="AM105" s="117"/>
      <c r="AN105" s="117"/>
      <c r="AO105" s="117"/>
      <c r="AP105" s="117"/>
      <c r="AQ105" s="117"/>
      <c r="AR105" s="117"/>
      <c r="AS105" s="117"/>
      <c r="AT105" s="117"/>
      <c r="AU105" s="117"/>
      <c r="AV105" s="117"/>
      <c r="AW105" s="117"/>
      <c r="AX105" s="117"/>
      <c r="AY105" s="118" t="s">
        <v>113</v>
      </c>
      <c r="AZ105" s="117"/>
      <c r="BA105" s="117"/>
      <c r="BB105" s="117"/>
      <c r="BC105" s="117"/>
      <c r="BD105" s="117"/>
      <c r="BE105" s="119">
        <f>IF(U105="základní",N105,0)</f>
        <v>0</v>
      </c>
      <c r="BF105" s="119">
        <f>IF(U105="snížená",N105,0)</f>
        <v>0</v>
      </c>
      <c r="BG105" s="119">
        <f>IF(U105="zákl. přenesená",N105,0)</f>
        <v>0</v>
      </c>
      <c r="BH105" s="119">
        <f>IF(U105="sníž. přenesená",N105,0)</f>
        <v>0</v>
      </c>
      <c r="BI105" s="119">
        <f>IF(U105="nulová",N105,0)</f>
        <v>0</v>
      </c>
      <c r="BJ105" s="118" t="s">
        <v>20</v>
      </c>
      <c r="BK105" s="117"/>
      <c r="BL105" s="117"/>
      <c r="BM105" s="117"/>
    </row>
    <row r="106" spans="2:65" s="1" customFormat="1" ht="18" customHeight="1" x14ac:dyDescent="0.3">
      <c r="B106" s="111"/>
      <c r="C106" s="112"/>
      <c r="D106" s="269" t="s">
        <v>114</v>
      </c>
      <c r="E106" s="270"/>
      <c r="F106" s="270"/>
      <c r="G106" s="270"/>
      <c r="H106" s="270"/>
      <c r="I106" s="112"/>
      <c r="J106" s="112"/>
      <c r="K106" s="112"/>
      <c r="L106" s="112"/>
      <c r="M106" s="112"/>
      <c r="N106" s="271">
        <v>0</v>
      </c>
      <c r="O106" s="270"/>
      <c r="P106" s="270"/>
      <c r="Q106" s="270"/>
      <c r="R106" s="114"/>
      <c r="S106" s="112"/>
      <c r="T106" s="115"/>
      <c r="U106" s="116" t="s">
        <v>42</v>
      </c>
      <c r="V106" s="117"/>
      <c r="W106" s="117"/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7"/>
      <c r="AH106" s="117"/>
      <c r="AI106" s="117"/>
      <c r="AJ106" s="117"/>
      <c r="AK106" s="117"/>
      <c r="AL106" s="117"/>
      <c r="AM106" s="117"/>
      <c r="AN106" s="117"/>
      <c r="AO106" s="117"/>
      <c r="AP106" s="117"/>
      <c r="AQ106" s="117"/>
      <c r="AR106" s="117"/>
      <c r="AS106" s="117"/>
      <c r="AT106" s="117"/>
      <c r="AU106" s="117"/>
      <c r="AV106" s="117"/>
      <c r="AW106" s="117"/>
      <c r="AX106" s="117"/>
      <c r="AY106" s="118" t="s">
        <v>113</v>
      </c>
      <c r="AZ106" s="117"/>
      <c r="BA106" s="117"/>
      <c r="BB106" s="117"/>
      <c r="BC106" s="117"/>
      <c r="BD106" s="117"/>
      <c r="BE106" s="119">
        <f>IF(U106="základní",N106,0)</f>
        <v>0</v>
      </c>
      <c r="BF106" s="119">
        <f>IF(U106="snížená",N106,0)</f>
        <v>0</v>
      </c>
      <c r="BG106" s="119">
        <f>IF(U106="zákl. přenesená",N106,0)</f>
        <v>0</v>
      </c>
      <c r="BH106" s="119">
        <f>IF(U106="sníž. přenesená",N106,0)</f>
        <v>0</v>
      </c>
      <c r="BI106" s="119">
        <f>IF(U106="nulová",N106,0)</f>
        <v>0</v>
      </c>
      <c r="BJ106" s="118" t="s">
        <v>20</v>
      </c>
      <c r="BK106" s="117"/>
      <c r="BL106" s="117"/>
      <c r="BM106" s="117"/>
    </row>
    <row r="107" spans="2:65" s="1" customFormat="1" ht="18" customHeight="1" x14ac:dyDescent="0.3">
      <c r="B107" s="111"/>
      <c r="C107" s="112"/>
      <c r="D107" s="269" t="s">
        <v>115</v>
      </c>
      <c r="E107" s="270"/>
      <c r="F107" s="270"/>
      <c r="G107" s="270"/>
      <c r="H107" s="270"/>
      <c r="I107" s="112"/>
      <c r="J107" s="112"/>
      <c r="K107" s="112"/>
      <c r="L107" s="112"/>
      <c r="M107" s="112"/>
      <c r="N107" s="271">
        <v>0</v>
      </c>
      <c r="O107" s="270"/>
      <c r="P107" s="270"/>
      <c r="Q107" s="270"/>
      <c r="R107" s="114"/>
      <c r="S107" s="112"/>
      <c r="T107" s="115"/>
      <c r="U107" s="116" t="s">
        <v>42</v>
      </c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7"/>
      <c r="AF107" s="117"/>
      <c r="AG107" s="117"/>
      <c r="AH107" s="117"/>
      <c r="AI107" s="117"/>
      <c r="AJ107" s="117"/>
      <c r="AK107" s="117"/>
      <c r="AL107" s="117"/>
      <c r="AM107" s="117"/>
      <c r="AN107" s="117"/>
      <c r="AO107" s="117"/>
      <c r="AP107" s="117"/>
      <c r="AQ107" s="117"/>
      <c r="AR107" s="117"/>
      <c r="AS107" s="117"/>
      <c r="AT107" s="117"/>
      <c r="AU107" s="117"/>
      <c r="AV107" s="117"/>
      <c r="AW107" s="117"/>
      <c r="AX107" s="117"/>
      <c r="AY107" s="118" t="s">
        <v>113</v>
      </c>
      <c r="AZ107" s="117"/>
      <c r="BA107" s="117"/>
      <c r="BB107" s="117"/>
      <c r="BC107" s="117"/>
      <c r="BD107" s="117"/>
      <c r="BE107" s="119">
        <f>IF(U107="základní",N107,0)</f>
        <v>0</v>
      </c>
      <c r="BF107" s="119">
        <f>IF(U107="snížená",N107,0)</f>
        <v>0</v>
      </c>
      <c r="BG107" s="119">
        <f>IF(U107="zákl. přenesená",N107,0)</f>
        <v>0</v>
      </c>
      <c r="BH107" s="119">
        <f>IF(U107="sníž. přenesená",N107,0)</f>
        <v>0</v>
      </c>
      <c r="BI107" s="119">
        <f>IF(U107="nulová",N107,0)</f>
        <v>0</v>
      </c>
      <c r="BJ107" s="118" t="s">
        <v>20</v>
      </c>
      <c r="BK107" s="117"/>
      <c r="BL107" s="117"/>
      <c r="BM107" s="117"/>
    </row>
    <row r="108" spans="2:65" s="1" customFormat="1" ht="18" customHeight="1" x14ac:dyDescent="0.3">
      <c r="B108" s="111"/>
      <c r="C108" s="112"/>
      <c r="D108" s="113" t="s">
        <v>116</v>
      </c>
      <c r="E108" s="112"/>
      <c r="F108" s="112"/>
      <c r="G108" s="112"/>
      <c r="H108" s="112"/>
      <c r="I108" s="112"/>
      <c r="J108" s="112"/>
      <c r="K108" s="112"/>
      <c r="L108" s="112"/>
      <c r="M108" s="112"/>
      <c r="N108" s="271">
        <v>0</v>
      </c>
      <c r="O108" s="270"/>
      <c r="P108" s="270"/>
      <c r="Q108" s="270"/>
      <c r="R108" s="114"/>
      <c r="S108" s="112"/>
      <c r="T108" s="120"/>
      <c r="U108" s="121" t="s">
        <v>42</v>
      </c>
      <c r="V108" s="117"/>
      <c r="W108" s="117"/>
      <c r="X108" s="117"/>
      <c r="Y108" s="117"/>
      <c r="Z108" s="117"/>
      <c r="AA108" s="117"/>
      <c r="AB108" s="117"/>
      <c r="AC108" s="117"/>
      <c r="AD108" s="117"/>
      <c r="AE108" s="117"/>
      <c r="AF108" s="117"/>
      <c r="AG108" s="117"/>
      <c r="AH108" s="117"/>
      <c r="AI108" s="117"/>
      <c r="AJ108" s="117"/>
      <c r="AK108" s="117"/>
      <c r="AL108" s="117"/>
      <c r="AM108" s="117"/>
      <c r="AN108" s="117"/>
      <c r="AO108" s="117"/>
      <c r="AP108" s="117"/>
      <c r="AQ108" s="117"/>
      <c r="AR108" s="117"/>
      <c r="AS108" s="117"/>
      <c r="AT108" s="117"/>
      <c r="AU108" s="117"/>
      <c r="AV108" s="117"/>
      <c r="AW108" s="117"/>
      <c r="AX108" s="117"/>
      <c r="AY108" s="118" t="s">
        <v>117</v>
      </c>
      <c r="AZ108" s="117"/>
      <c r="BA108" s="117"/>
      <c r="BB108" s="117"/>
      <c r="BC108" s="117"/>
      <c r="BD108" s="117"/>
      <c r="BE108" s="119">
        <f>IF(U108="základní",N108,0)</f>
        <v>0</v>
      </c>
      <c r="BF108" s="119">
        <f>IF(U108="snížená",N108,0)</f>
        <v>0</v>
      </c>
      <c r="BG108" s="119">
        <f>IF(U108="zákl. přenesená",N108,0)</f>
        <v>0</v>
      </c>
      <c r="BH108" s="119">
        <f>IF(U108="sníž. přenesená",N108,0)</f>
        <v>0</v>
      </c>
      <c r="BI108" s="119">
        <f>IF(U108="nulová",N108,0)</f>
        <v>0</v>
      </c>
      <c r="BJ108" s="118" t="s">
        <v>20</v>
      </c>
      <c r="BK108" s="117"/>
      <c r="BL108" s="117"/>
      <c r="BM108" s="117"/>
    </row>
    <row r="109" spans="2:65" s="1" customFormat="1" x14ac:dyDescent="0.3"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2"/>
    </row>
    <row r="110" spans="2:65" s="1" customFormat="1" ht="29.25" customHeight="1" x14ac:dyDescent="0.3">
      <c r="B110" s="30"/>
      <c r="C110" s="92" t="s">
        <v>85</v>
      </c>
      <c r="D110" s="93"/>
      <c r="E110" s="93"/>
      <c r="F110" s="93"/>
      <c r="G110" s="93"/>
      <c r="H110" s="93"/>
      <c r="I110" s="93"/>
      <c r="J110" s="93"/>
      <c r="K110" s="93"/>
      <c r="L110" s="192">
        <f>ROUND(SUM(N87+N104),1)</f>
        <v>0</v>
      </c>
      <c r="M110" s="272"/>
      <c r="N110" s="272"/>
      <c r="O110" s="272"/>
      <c r="P110" s="272"/>
      <c r="Q110" s="272"/>
      <c r="R110" s="32"/>
    </row>
    <row r="111" spans="2:65" s="1" customFormat="1" ht="6.95" customHeight="1" x14ac:dyDescent="0.3"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6"/>
    </row>
    <row r="115" spans="2:63" s="1" customFormat="1" ht="6.95" customHeight="1" x14ac:dyDescent="0.3"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9"/>
    </row>
    <row r="116" spans="2:63" s="1" customFormat="1" ht="36.950000000000003" customHeight="1" x14ac:dyDescent="0.3">
      <c r="B116" s="30"/>
      <c r="C116" s="215" t="s">
        <v>118</v>
      </c>
      <c r="D116" s="191"/>
      <c r="E116" s="191"/>
      <c r="F116" s="191"/>
      <c r="G116" s="191"/>
      <c r="H116" s="191"/>
      <c r="I116" s="191"/>
      <c r="J116" s="191"/>
      <c r="K116" s="191"/>
      <c r="L116" s="191"/>
      <c r="M116" s="191"/>
      <c r="N116" s="191"/>
      <c r="O116" s="191"/>
      <c r="P116" s="191"/>
      <c r="Q116" s="191"/>
      <c r="R116" s="32"/>
    </row>
    <row r="117" spans="2:63" s="1" customFormat="1" ht="6.95" customHeight="1" x14ac:dyDescent="0.3"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2"/>
    </row>
    <row r="118" spans="2:63" s="1" customFormat="1" ht="36.950000000000003" customHeight="1" x14ac:dyDescent="0.3">
      <c r="B118" s="30"/>
      <c r="C118" s="64" t="s">
        <v>15</v>
      </c>
      <c r="D118" s="31"/>
      <c r="E118" s="31"/>
      <c r="F118" s="216" t="str">
        <f>F6</f>
        <v>VŠCHT - výměna prosklení učebny 5.NP</v>
      </c>
      <c r="G118" s="191"/>
      <c r="H118" s="191"/>
      <c r="I118" s="191"/>
      <c r="J118" s="191"/>
      <c r="K118" s="191"/>
      <c r="L118" s="191"/>
      <c r="M118" s="191"/>
      <c r="N118" s="191"/>
      <c r="O118" s="191"/>
      <c r="P118" s="191"/>
      <c r="Q118" s="31"/>
      <c r="R118" s="32"/>
    </row>
    <row r="119" spans="2:63" s="1" customFormat="1" ht="6.95" customHeight="1" x14ac:dyDescent="0.3"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2"/>
    </row>
    <row r="120" spans="2:63" s="1" customFormat="1" ht="18" customHeight="1" x14ac:dyDescent="0.3">
      <c r="B120" s="30"/>
      <c r="C120" s="27" t="s">
        <v>21</v>
      </c>
      <c r="D120" s="31"/>
      <c r="E120" s="31"/>
      <c r="F120" s="25" t="str">
        <f>F8</f>
        <v>VŠCHT, Technická 5</v>
      </c>
      <c r="G120" s="31"/>
      <c r="H120" s="31"/>
      <c r="I120" s="31"/>
      <c r="J120" s="31"/>
      <c r="K120" s="27" t="s">
        <v>23</v>
      </c>
      <c r="L120" s="31"/>
      <c r="M120" s="273" t="str">
        <f>IF(O8="","",O8)</f>
        <v>28.11.2016</v>
      </c>
      <c r="N120" s="191"/>
      <c r="O120" s="191"/>
      <c r="P120" s="191"/>
      <c r="Q120" s="31"/>
      <c r="R120" s="32"/>
    </row>
    <row r="121" spans="2:63" s="1" customFormat="1" ht="6.95" customHeight="1" x14ac:dyDescent="0.3"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2"/>
    </row>
    <row r="122" spans="2:63" s="1" customFormat="1" ht="15" x14ac:dyDescent="0.3">
      <c r="B122" s="30"/>
      <c r="C122" s="27" t="s">
        <v>27</v>
      </c>
      <c r="D122" s="31"/>
      <c r="E122" s="31"/>
      <c r="F122" s="25" t="str">
        <f>E11</f>
        <v>VŠCHT</v>
      </c>
      <c r="G122" s="31"/>
      <c r="H122" s="31"/>
      <c r="I122" s="31"/>
      <c r="J122" s="31"/>
      <c r="K122" s="27" t="s">
        <v>33</v>
      </c>
      <c r="L122" s="31"/>
      <c r="M122" s="222" t="str">
        <f>E17</f>
        <v xml:space="preserve"> </v>
      </c>
      <c r="N122" s="191"/>
      <c r="O122" s="191"/>
      <c r="P122" s="191"/>
      <c r="Q122" s="191"/>
      <c r="R122" s="32"/>
    </row>
    <row r="123" spans="2:63" s="1" customFormat="1" ht="14.45" customHeight="1" x14ac:dyDescent="0.3">
      <c r="B123" s="30"/>
      <c r="C123" s="27" t="s">
        <v>31</v>
      </c>
      <c r="D123" s="31"/>
      <c r="E123" s="31"/>
      <c r="F123" s="25" t="str">
        <f>IF(E14="","",E14)</f>
        <v xml:space="preserve"> </v>
      </c>
      <c r="G123" s="31"/>
      <c r="H123" s="31"/>
      <c r="I123" s="31"/>
      <c r="J123" s="31"/>
      <c r="K123" s="27" t="s">
        <v>35</v>
      </c>
      <c r="L123" s="31"/>
      <c r="M123" s="222" t="str">
        <f>E20</f>
        <v>Ing. Jiří Choc</v>
      </c>
      <c r="N123" s="191"/>
      <c r="O123" s="191"/>
      <c r="P123" s="191"/>
      <c r="Q123" s="191"/>
      <c r="R123" s="32"/>
    </row>
    <row r="124" spans="2:63" s="1" customFormat="1" ht="10.35" customHeight="1" x14ac:dyDescent="0.3">
      <c r="B124" s="30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2"/>
    </row>
    <row r="125" spans="2:63" s="8" customFormat="1" ht="29.25" customHeight="1" x14ac:dyDescent="0.3">
      <c r="B125" s="122"/>
      <c r="C125" s="123" t="s">
        <v>119</v>
      </c>
      <c r="D125" s="124" t="s">
        <v>120</v>
      </c>
      <c r="E125" s="124" t="s">
        <v>59</v>
      </c>
      <c r="F125" s="265" t="s">
        <v>121</v>
      </c>
      <c r="G125" s="266"/>
      <c r="H125" s="266"/>
      <c r="I125" s="266"/>
      <c r="J125" s="124" t="s">
        <v>122</v>
      </c>
      <c r="K125" s="124" t="s">
        <v>123</v>
      </c>
      <c r="L125" s="267" t="s">
        <v>124</v>
      </c>
      <c r="M125" s="266"/>
      <c r="N125" s="265" t="s">
        <v>93</v>
      </c>
      <c r="O125" s="266"/>
      <c r="P125" s="266"/>
      <c r="Q125" s="268"/>
      <c r="R125" s="125"/>
      <c r="T125" s="71" t="s">
        <v>125</v>
      </c>
      <c r="U125" s="72" t="s">
        <v>41</v>
      </c>
      <c r="V125" s="72" t="s">
        <v>126</v>
      </c>
      <c r="W125" s="72" t="s">
        <v>127</v>
      </c>
      <c r="X125" s="72" t="s">
        <v>128</v>
      </c>
      <c r="Y125" s="72" t="s">
        <v>129</v>
      </c>
      <c r="Z125" s="72" t="s">
        <v>130</v>
      </c>
      <c r="AA125" s="73" t="s">
        <v>131</v>
      </c>
    </row>
    <row r="126" spans="2:63" s="1" customFormat="1" ht="29.25" customHeight="1" x14ac:dyDescent="0.35">
      <c r="B126" s="30"/>
      <c r="C126" s="75" t="s">
        <v>89</v>
      </c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225">
        <f>BK126</f>
        <v>0</v>
      </c>
      <c r="O126" s="226"/>
      <c r="P126" s="226"/>
      <c r="Q126" s="226"/>
      <c r="R126" s="32"/>
      <c r="T126" s="74"/>
      <c r="U126" s="46"/>
      <c r="V126" s="46"/>
      <c r="W126" s="126" t="e">
        <f>W127+W157+#REF!</f>
        <v>#REF!</v>
      </c>
      <c r="X126" s="46"/>
      <c r="Y126" s="126" t="e">
        <f>Y127+Y157+#REF!</f>
        <v>#REF!</v>
      </c>
      <c r="Z126" s="46"/>
      <c r="AA126" s="127" t="e">
        <f>AA127+AA157+#REF!</f>
        <v>#REF!</v>
      </c>
      <c r="AT126" s="16" t="s">
        <v>76</v>
      </c>
      <c r="AU126" s="16" t="s">
        <v>95</v>
      </c>
      <c r="BK126" s="128">
        <f>BK127+BK157+N216+AF232</f>
        <v>0</v>
      </c>
    </row>
    <row r="127" spans="2:63" s="9" customFormat="1" ht="37.35" customHeight="1" x14ac:dyDescent="0.35">
      <c r="B127" s="129"/>
      <c r="C127" s="130"/>
      <c r="D127" s="131" t="s">
        <v>96</v>
      </c>
      <c r="E127" s="131"/>
      <c r="F127" s="131"/>
      <c r="G127" s="131"/>
      <c r="H127" s="131"/>
      <c r="I127" s="131"/>
      <c r="J127" s="131"/>
      <c r="K127" s="131"/>
      <c r="L127" s="131"/>
      <c r="M127" s="131"/>
      <c r="N127" s="227">
        <f>BK127</f>
        <v>0</v>
      </c>
      <c r="O127" s="228"/>
      <c r="P127" s="228"/>
      <c r="Q127" s="228"/>
      <c r="R127" s="132"/>
      <c r="T127" s="133"/>
      <c r="U127" s="130"/>
      <c r="V127" s="130"/>
      <c r="W127" s="134">
        <f>W128+W140+W149</f>
        <v>202.03360000000004</v>
      </c>
      <c r="X127" s="130"/>
      <c r="Y127" s="134">
        <f>Y128+Y140+Y149</f>
        <v>0.74757399999999985</v>
      </c>
      <c r="Z127" s="130"/>
      <c r="AA127" s="135">
        <f>AA128+AA140+AA149</f>
        <v>0</v>
      </c>
      <c r="AR127" s="136" t="s">
        <v>20</v>
      </c>
      <c r="AT127" s="137" t="s">
        <v>76</v>
      </c>
      <c r="AU127" s="137" t="s">
        <v>77</v>
      </c>
      <c r="AY127" s="136" t="s">
        <v>132</v>
      </c>
      <c r="BK127" s="138">
        <f>BK128+BK140+BK149</f>
        <v>0</v>
      </c>
    </row>
    <row r="128" spans="2:63" s="9" customFormat="1" ht="19.899999999999999" customHeight="1" x14ac:dyDescent="0.3">
      <c r="B128" s="129"/>
      <c r="C128" s="130"/>
      <c r="D128" s="139" t="s">
        <v>97</v>
      </c>
      <c r="E128" s="139"/>
      <c r="F128" s="139"/>
      <c r="G128" s="139"/>
      <c r="H128" s="139"/>
      <c r="I128" s="139"/>
      <c r="J128" s="139"/>
      <c r="K128" s="139"/>
      <c r="L128" s="139"/>
      <c r="M128" s="139"/>
      <c r="N128" s="229">
        <f>BK128</f>
        <v>0</v>
      </c>
      <c r="O128" s="230"/>
      <c r="P128" s="230"/>
      <c r="Q128" s="230"/>
      <c r="R128" s="132"/>
      <c r="T128" s="133"/>
      <c r="U128" s="130"/>
      <c r="V128" s="130"/>
      <c r="W128" s="134">
        <f>SUM(W129:W139)</f>
        <v>37.091200000000001</v>
      </c>
      <c r="X128" s="130"/>
      <c r="Y128" s="134">
        <f>SUM(Y129:Y139)</f>
        <v>0.73527399999999987</v>
      </c>
      <c r="Z128" s="130"/>
      <c r="AA128" s="135">
        <f>SUM(AA129:AA139)</f>
        <v>0</v>
      </c>
      <c r="AR128" s="136" t="s">
        <v>20</v>
      </c>
      <c r="AT128" s="137" t="s">
        <v>76</v>
      </c>
      <c r="AU128" s="137" t="s">
        <v>20</v>
      </c>
      <c r="AY128" s="136" t="s">
        <v>132</v>
      </c>
      <c r="BK128" s="138">
        <f>SUM(BK129:BK139)</f>
        <v>0</v>
      </c>
    </row>
    <row r="129" spans="2:65" s="1" customFormat="1" ht="26.45" customHeight="1" x14ac:dyDescent="0.3">
      <c r="B129" s="111"/>
      <c r="C129" s="140" t="s">
        <v>20</v>
      </c>
      <c r="D129" s="140" t="s">
        <v>133</v>
      </c>
      <c r="E129" s="141" t="s">
        <v>134</v>
      </c>
      <c r="F129" s="237" t="s">
        <v>135</v>
      </c>
      <c r="G129" s="238"/>
      <c r="H129" s="238"/>
      <c r="I129" s="238"/>
      <c r="J129" s="142" t="s">
        <v>136</v>
      </c>
      <c r="K129" s="181">
        <v>16.18</v>
      </c>
      <c r="L129" s="239"/>
      <c r="M129" s="238"/>
      <c r="N129" s="239">
        <f>ROUND(L129*K129,2)</f>
        <v>0</v>
      </c>
      <c r="O129" s="238"/>
      <c r="P129" s="238"/>
      <c r="Q129" s="238"/>
      <c r="R129" s="114"/>
      <c r="T129" s="143" t="s">
        <v>3</v>
      </c>
      <c r="U129" s="39" t="s">
        <v>42</v>
      </c>
      <c r="V129" s="144">
        <v>1.355</v>
      </c>
      <c r="W129" s="144">
        <f>V129*K129</f>
        <v>21.9239</v>
      </c>
      <c r="X129" s="144">
        <v>3.3579999999999999E-2</v>
      </c>
      <c r="Y129" s="144">
        <f>X129*K129</f>
        <v>0.54332439999999993</v>
      </c>
      <c r="Z129" s="144">
        <v>0</v>
      </c>
      <c r="AA129" s="145">
        <f>Z129*K129</f>
        <v>0</v>
      </c>
      <c r="AR129" s="16" t="s">
        <v>137</v>
      </c>
      <c r="AT129" s="16" t="s">
        <v>133</v>
      </c>
      <c r="AU129" s="16" t="s">
        <v>87</v>
      </c>
      <c r="AY129" s="16" t="s">
        <v>132</v>
      </c>
      <c r="BE129" s="146">
        <f>IF(U129="základní",N129,0)</f>
        <v>0</v>
      </c>
      <c r="BF129" s="146">
        <f>IF(U129="snížená",N129,0)</f>
        <v>0</v>
      </c>
      <c r="BG129" s="146">
        <f>IF(U129="zákl. přenesená",N129,0)</f>
        <v>0</v>
      </c>
      <c r="BH129" s="146">
        <f>IF(U129="sníž. přenesená",N129,0)</f>
        <v>0</v>
      </c>
      <c r="BI129" s="146">
        <f>IF(U129="nulová",N129,0)</f>
        <v>0</v>
      </c>
      <c r="BJ129" s="16" t="s">
        <v>20</v>
      </c>
      <c r="BK129" s="146">
        <f>ROUND(L129*K129,2)</f>
        <v>0</v>
      </c>
      <c r="BL129" s="16" t="s">
        <v>137</v>
      </c>
      <c r="BM129" s="16" t="s">
        <v>138</v>
      </c>
    </row>
    <row r="130" spans="2:65" s="10" customFormat="1" ht="20.45" customHeight="1" x14ac:dyDescent="0.3">
      <c r="B130" s="147"/>
      <c r="C130" s="148"/>
      <c r="D130" s="148"/>
      <c r="E130" s="149" t="s">
        <v>3</v>
      </c>
      <c r="F130" s="241" t="s">
        <v>139</v>
      </c>
      <c r="G130" s="242"/>
      <c r="H130" s="242"/>
      <c r="I130" s="242"/>
      <c r="J130" s="148"/>
      <c r="K130" s="182" t="s">
        <v>3</v>
      </c>
      <c r="L130" s="148"/>
      <c r="M130" s="148"/>
      <c r="N130" s="148"/>
      <c r="O130" s="148"/>
      <c r="P130" s="148"/>
      <c r="Q130" s="148"/>
      <c r="R130" s="150"/>
      <c r="T130" s="151"/>
      <c r="U130" s="148"/>
      <c r="V130" s="148"/>
      <c r="W130" s="148"/>
      <c r="X130" s="148"/>
      <c r="Y130" s="148"/>
      <c r="Z130" s="148"/>
      <c r="AA130" s="152"/>
      <c r="AT130" s="153" t="s">
        <v>140</v>
      </c>
      <c r="AU130" s="153" t="s">
        <v>87</v>
      </c>
      <c r="AV130" s="10" t="s">
        <v>20</v>
      </c>
      <c r="AW130" s="10" t="s">
        <v>34</v>
      </c>
      <c r="AX130" s="10" t="s">
        <v>77</v>
      </c>
      <c r="AY130" s="153" t="s">
        <v>132</v>
      </c>
    </row>
    <row r="131" spans="2:65" s="11" customFormat="1" ht="20.45" customHeight="1" x14ac:dyDescent="0.3">
      <c r="B131" s="154"/>
      <c r="C131" s="155"/>
      <c r="D131" s="155"/>
      <c r="E131" s="156" t="s">
        <v>3</v>
      </c>
      <c r="F131" s="243" t="s">
        <v>141</v>
      </c>
      <c r="G131" s="236"/>
      <c r="H131" s="236"/>
      <c r="I131" s="236"/>
      <c r="J131" s="155"/>
      <c r="K131" s="183">
        <v>16.18</v>
      </c>
      <c r="L131" s="155"/>
      <c r="M131" s="155"/>
      <c r="N131" s="155"/>
      <c r="O131" s="155"/>
      <c r="P131" s="155"/>
      <c r="Q131" s="155"/>
      <c r="R131" s="157"/>
      <c r="T131" s="158"/>
      <c r="U131" s="155"/>
      <c r="V131" s="155"/>
      <c r="W131" s="155"/>
      <c r="X131" s="155"/>
      <c r="Y131" s="155"/>
      <c r="Z131" s="155"/>
      <c r="AA131" s="159"/>
      <c r="AT131" s="160" t="s">
        <v>140</v>
      </c>
      <c r="AU131" s="160" t="s">
        <v>87</v>
      </c>
      <c r="AV131" s="11" t="s">
        <v>87</v>
      </c>
      <c r="AW131" s="11" t="s">
        <v>34</v>
      </c>
      <c r="AX131" s="11" t="s">
        <v>20</v>
      </c>
      <c r="AY131" s="160" t="s">
        <v>132</v>
      </c>
    </row>
    <row r="132" spans="2:65" s="1" customFormat="1" ht="26.45" customHeight="1" x14ac:dyDescent="0.3">
      <c r="B132" s="111"/>
      <c r="C132" s="140" t="s">
        <v>87</v>
      </c>
      <c r="D132" s="140" t="s">
        <v>133</v>
      </c>
      <c r="E132" s="141" t="s">
        <v>142</v>
      </c>
      <c r="F132" s="237" t="s">
        <v>143</v>
      </c>
      <c r="G132" s="238"/>
      <c r="H132" s="238"/>
      <c r="I132" s="238"/>
      <c r="J132" s="142" t="s">
        <v>136</v>
      </c>
      <c r="K132" s="181">
        <v>10.88</v>
      </c>
      <c r="L132" s="239"/>
      <c r="M132" s="238"/>
      <c r="N132" s="239">
        <f>ROUND(L132*K132,2)</f>
        <v>0</v>
      </c>
      <c r="O132" s="238"/>
      <c r="P132" s="238"/>
      <c r="Q132" s="238"/>
      <c r="R132" s="114"/>
      <c r="T132" s="143" t="s">
        <v>3</v>
      </c>
      <c r="U132" s="39" t="s">
        <v>42</v>
      </c>
      <c r="V132" s="144">
        <v>1.04</v>
      </c>
      <c r="W132" s="144">
        <f>V132*K132</f>
        <v>11.315200000000001</v>
      </c>
      <c r="X132" s="144">
        <v>8.3199999999999993E-3</v>
      </c>
      <c r="Y132" s="144">
        <f>X132*K132</f>
        <v>9.0521599999999994E-2</v>
      </c>
      <c r="Z132" s="144">
        <v>0</v>
      </c>
      <c r="AA132" s="145">
        <f>Z132*K132</f>
        <v>0</v>
      </c>
      <c r="AR132" s="16" t="s">
        <v>137</v>
      </c>
      <c r="AT132" s="16" t="s">
        <v>133</v>
      </c>
      <c r="AU132" s="16" t="s">
        <v>87</v>
      </c>
      <c r="AY132" s="16" t="s">
        <v>132</v>
      </c>
      <c r="BE132" s="146">
        <f>IF(U132="základní",N132,0)</f>
        <v>0</v>
      </c>
      <c r="BF132" s="146">
        <f>IF(U132="snížená",N132,0)</f>
        <v>0</v>
      </c>
      <c r="BG132" s="146">
        <f>IF(U132="zákl. přenesená",N132,0)</f>
        <v>0</v>
      </c>
      <c r="BH132" s="146">
        <f>IF(U132="sníž. přenesená",N132,0)</f>
        <v>0</v>
      </c>
      <c r="BI132" s="146">
        <f>IF(U132="nulová",N132,0)</f>
        <v>0</v>
      </c>
      <c r="BJ132" s="16" t="s">
        <v>20</v>
      </c>
      <c r="BK132" s="146">
        <f>ROUND(L132*K132,2)</f>
        <v>0</v>
      </c>
      <c r="BL132" s="16" t="s">
        <v>137</v>
      </c>
      <c r="BM132" s="16" t="s">
        <v>144</v>
      </c>
    </row>
    <row r="133" spans="2:65" s="10" customFormat="1" ht="20.45" customHeight="1" x14ac:dyDescent="0.3">
      <c r="B133" s="147"/>
      <c r="C133" s="148"/>
      <c r="D133" s="148"/>
      <c r="E133" s="149" t="s">
        <v>3</v>
      </c>
      <c r="F133" s="241" t="s">
        <v>145</v>
      </c>
      <c r="G133" s="242"/>
      <c r="H133" s="242"/>
      <c r="I133" s="242"/>
      <c r="J133" s="148"/>
      <c r="K133" s="182" t="s">
        <v>3</v>
      </c>
      <c r="L133" s="148"/>
      <c r="M133" s="148"/>
      <c r="N133" s="148"/>
      <c r="O133" s="148"/>
      <c r="P133" s="148"/>
      <c r="Q133" s="148"/>
      <c r="R133" s="150"/>
      <c r="T133" s="151"/>
      <c r="U133" s="148"/>
      <c r="V133" s="148"/>
      <c r="W133" s="148"/>
      <c r="X133" s="148"/>
      <c r="Y133" s="148"/>
      <c r="Z133" s="148"/>
      <c r="AA133" s="152"/>
      <c r="AT133" s="153" t="s">
        <v>140</v>
      </c>
      <c r="AU133" s="153" t="s">
        <v>87</v>
      </c>
      <c r="AV133" s="10" t="s">
        <v>20</v>
      </c>
      <c r="AW133" s="10" t="s">
        <v>34</v>
      </c>
      <c r="AX133" s="10" t="s">
        <v>77</v>
      </c>
      <c r="AY133" s="153" t="s">
        <v>132</v>
      </c>
    </row>
    <row r="134" spans="2:65" s="11" customFormat="1" ht="20.45" customHeight="1" x14ac:dyDescent="0.3">
      <c r="B134" s="154"/>
      <c r="C134" s="155"/>
      <c r="D134" s="155"/>
      <c r="E134" s="156" t="s">
        <v>3</v>
      </c>
      <c r="F134" s="243" t="s">
        <v>146</v>
      </c>
      <c r="G134" s="236"/>
      <c r="H134" s="236"/>
      <c r="I134" s="236"/>
      <c r="J134" s="155"/>
      <c r="K134" s="183">
        <v>10.88</v>
      </c>
      <c r="L134" s="155"/>
      <c r="M134" s="155"/>
      <c r="N134" s="155"/>
      <c r="O134" s="155"/>
      <c r="P134" s="155"/>
      <c r="Q134" s="155"/>
      <c r="R134" s="157"/>
      <c r="T134" s="158"/>
      <c r="U134" s="155"/>
      <c r="V134" s="155"/>
      <c r="W134" s="155"/>
      <c r="X134" s="155"/>
      <c r="Y134" s="155"/>
      <c r="Z134" s="155"/>
      <c r="AA134" s="159"/>
      <c r="AT134" s="160" t="s">
        <v>140</v>
      </c>
      <c r="AU134" s="160" t="s">
        <v>87</v>
      </c>
      <c r="AV134" s="11" t="s">
        <v>87</v>
      </c>
      <c r="AW134" s="11" t="s">
        <v>34</v>
      </c>
      <c r="AX134" s="11" t="s">
        <v>20</v>
      </c>
      <c r="AY134" s="160" t="s">
        <v>132</v>
      </c>
    </row>
    <row r="135" spans="2:65" s="1" customFormat="1" ht="26.45" customHeight="1" x14ac:dyDescent="0.3">
      <c r="B135" s="111"/>
      <c r="C135" s="161" t="s">
        <v>147</v>
      </c>
      <c r="D135" s="161" t="s">
        <v>148</v>
      </c>
      <c r="E135" s="162" t="s">
        <v>149</v>
      </c>
      <c r="F135" s="244" t="s">
        <v>150</v>
      </c>
      <c r="G135" s="245"/>
      <c r="H135" s="245"/>
      <c r="I135" s="245"/>
      <c r="J135" s="163" t="s">
        <v>136</v>
      </c>
      <c r="K135" s="184">
        <v>11.098000000000001</v>
      </c>
      <c r="L135" s="246"/>
      <c r="M135" s="245"/>
      <c r="N135" s="246">
        <f>ROUND(L135*K135,2)</f>
        <v>0</v>
      </c>
      <c r="O135" s="238"/>
      <c r="P135" s="238"/>
      <c r="Q135" s="238"/>
      <c r="R135" s="114"/>
      <c r="T135" s="143" t="s">
        <v>3</v>
      </c>
      <c r="U135" s="39" t="s">
        <v>42</v>
      </c>
      <c r="V135" s="144">
        <v>0</v>
      </c>
      <c r="W135" s="144">
        <f>V135*K135</f>
        <v>0</v>
      </c>
      <c r="X135" s="144">
        <v>1.6999999999999999E-3</v>
      </c>
      <c r="Y135" s="144">
        <f>X135*K135</f>
        <v>1.8866600000000001E-2</v>
      </c>
      <c r="Z135" s="144">
        <v>0</v>
      </c>
      <c r="AA135" s="145">
        <f>Z135*K135</f>
        <v>0</v>
      </c>
      <c r="AR135" s="16" t="s">
        <v>151</v>
      </c>
      <c r="AT135" s="16" t="s">
        <v>148</v>
      </c>
      <c r="AU135" s="16" t="s">
        <v>87</v>
      </c>
      <c r="AY135" s="16" t="s">
        <v>132</v>
      </c>
      <c r="BE135" s="146">
        <f>IF(U135="základní",N135,0)</f>
        <v>0</v>
      </c>
      <c r="BF135" s="146">
        <f>IF(U135="snížená",N135,0)</f>
        <v>0</v>
      </c>
      <c r="BG135" s="146">
        <f>IF(U135="zákl. přenesená",N135,0)</f>
        <v>0</v>
      </c>
      <c r="BH135" s="146">
        <f>IF(U135="sníž. přenesená",N135,0)</f>
        <v>0</v>
      </c>
      <c r="BI135" s="146">
        <f>IF(U135="nulová",N135,0)</f>
        <v>0</v>
      </c>
      <c r="BJ135" s="16" t="s">
        <v>20</v>
      </c>
      <c r="BK135" s="146">
        <f>ROUND(L135*K135,2)</f>
        <v>0</v>
      </c>
      <c r="BL135" s="16" t="s">
        <v>137</v>
      </c>
      <c r="BM135" s="16" t="s">
        <v>152</v>
      </c>
    </row>
    <row r="136" spans="2:65" s="1" customFormat="1" ht="26.45" customHeight="1" x14ac:dyDescent="0.3">
      <c r="B136" s="111"/>
      <c r="C136" s="140" t="s">
        <v>137</v>
      </c>
      <c r="D136" s="140" t="s">
        <v>133</v>
      </c>
      <c r="E136" s="141" t="s">
        <v>153</v>
      </c>
      <c r="F136" s="237" t="s">
        <v>154</v>
      </c>
      <c r="G136" s="238"/>
      <c r="H136" s="238"/>
      <c r="I136" s="238"/>
      <c r="J136" s="142" t="s">
        <v>136</v>
      </c>
      <c r="K136" s="181">
        <v>2.1</v>
      </c>
      <c r="L136" s="239"/>
      <c r="M136" s="238"/>
      <c r="N136" s="239">
        <f>ROUND(L136*K136,2)</f>
        <v>0</v>
      </c>
      <c r="O136" s="238"/>
      <c r="P136" s="238"/>
      <c r="Q136" s="238"/>
      <c r="R136" s="114"/>
      <c r="T136" s="143" t="s">
        <v>3</v>
      </c>
      <c r="U136" s="39" t="s">
        <v>42</v>
      </c>
      <c r="V136" s="144">
        <v>0.56499999999999995</v>
      </c>
      <c r="W136" s="144">
        <f>V136*K136</f>
        <v>1.1864999999999999</v>
      </c>
      <c r="X136" s="144">
        <v>1.455E-2</v>
      </c>
      <c r="Y136" s="144">
        <f>X136*K136</f>
        <v>3.0555000000000002E-2</v>
      </c>
      <c r="Z136" s="144">
        <v>0</v>
      </c>
      <c r="AA136" s="145">
        <f>Z136*K136</f>
        <v>0</v>
      </c>
      <c r="AR136" s="16" t="s">
        <v>137</v>
      </c>
      <c r="AT136" s="16" t="s">
        <v>133</v>
      </c>
      <c r="AU136" s="16" t="s">
        <v>87</v>
      </c>
      <c r="AY136" s="16" t="s">
        <v>132</v>
      </c>
      <c r="BE136" s="146">
        <f>IF(U136="základní",N136,0)</f>
        <v>0</v>
      </c>
      <c r="BF136" s="146">
        <f>IF(U136="snížená",N136,0)</f>
        <v>0</v>
      </c>
      <c r="BG136" s="146">
        <f>IF(U136="zákl. přenesená",N136,0)</f>
        <v>0</v>
      </c>
      <c r="BH136" s="146">
        <f>IF(U136="sníž. přenesená",N136,0)</f>
        <v>0</v>
      </c>
      <c r="BI136" s="146">
        <f>IF(U136="nulová",N136,0)</f>
        <v>0</v>
      </c>
      <c r="BJ136" s="16" t="s">
        <v>20</v>
      </c>
      <c r="BK136" s="146">
        <f>ROUND(L136*K136,2)</f>
        <v>0</v>
      </c>
      <c r="BL136" s="16" t="s">
        <v>137</v>
      </c>
      <c r="BM136" s="16" t="s">
        <v>155</v>
      </c>
    </row>
    <row r="137" spans="2:65" s="10" customFormat="1" ht="20.45" customHeight="1" x14ac:dyDescent="0.3">
      <c r="B137" s="147"/>
      <c r="C137" s="148"/>
      <c r="D137" s="148"/>
      <c r="E137" s="149" t="s">
        <v>3</v>
      </c>
      <c r="F137" s="241" t="s">
        <v>156</v>
      </c>
      <c r="G137" s="242"/>
      <c r="H137" s="242"/>
      <c r="I137" s="242"/>
      <c r="J137" s="148"/>
      <c r="K137" s="182" t="s">
        <v>3</v>
      </c>
      <c r="L137" s="148"/>
      <c r="M137" s="148"/>
      <c r="N137" s="148"/>
      <c r="O137" s="148"/>
      <c r="P137" s="148"/>
      <c r="Q137" s="148"/>
      <c r="R137" s="150"/>
      <c r="T137" s="151"/>
      <c r="U137" s="148"/>
      <c r="V137" s="148"/>
      <c r="W137" s="148"/>
      <c r="X137" s="148"/>
      <c r="Y137" s="148"/>
      <c r="Z137" s="148"/>
      <c r="AA137" s="152"/>
      <c r="AT137" s="153" t="s">
        <v>140</v>
      </c>
      <c r="AU137" s="153" t="s">
        <v>87</v>
      </c>
      <c r="AV137" s="10" t="s">
        <v>20</v>
      </c>
      <c r="AW137" s="10" t="s">
        <v>34</v>
      </c>
      <c r="AX137" s="10" t="s">
        <v>77</v>
      </c>
      <c r="AY137" s="153" t="s">
        <v>132</v>
      </c>
    </row>
    <row r="138" spans="2:65" s="11" customFormat="1" ht="20.45" customHeight="1" x14ac:dyDescent="0.3">
      <c r="B138" s="154"/>
      <c r="C138" s="155"/>
      <c r="D138" s="155"/>
      <c r="E138" s="156" t="s">
        <v>3</v>
      </c>
      <c r="F138" s="243" t="s">
        <v>157</v>
      </c>
      <c r="G138" s="236"/>
      <c r="H138" s="236"/>
      <c r="I138" s="236"/>
      <c r="J138" s="155"/>
      <c r="K138" s="183">
        <v>2.1</v>
      </c>
      <c r="L138" s="155"/>
      <c r="M138" s="155"/>
      <c r="N138" s="155"/>
      <c r="O138" s="155"/>
      <c r="P138" s="155"/>
      <c r="Q138" s="155"/>
      <c r="R138" s="157"/>
      <c r="T138" s="158"/>
      <c r="U138" s="155"/>
      <c r="V138" s="155"/>
      <c r="W138" s="155"/>
      <c r="X138" s="155"/>
      <c r="Y138" s="155"/>
      <c r="Z138" s="155"/>
      <c r="AA138" s="159"/>
      <c r="AT138" s="160" t="s">
        <v>140</v>
      </c>
      <c r="AU138" s="160" t="s">
        <v>87</v>
      </c>
      <c r="AV138" s="11" t="s">
        <v>87</v>
      </c>
      <c r="AW138" s="11" t="s">
        <v>34</v>
      </c>
      <c r="AX138" s="11" t="s">
        <v>20</v>
      </c>
      <c r="AY138" s="160" t="s">
        <v>132</v>
      </c>
    </row>
    <row r="139" spans="2:65" s="1" customFormat="1" ht="26.45" customHeight="1" x14ac:dyDescent="0.3">
      <c r="B139" s="111"/>
      <c r="C139" s="140" t="s">
        <v>158</v>
      </c>
      <c r="D139" s="140" t="s">
        <v>133</v>
      </c>
      <c r="E139" s="141" t="s">
        <v>159</v>
      </c>
      <c r="F139" s="237" t="s">
        <v>160</v>
      </c>
      <c r="G139" s="238"/>
      <c r="H139" s="238"/>
      <c r="I139" s="238"/>
      <c r="J139" s="142" t="s">
        <v>136</v>
      </c>
      <c r="K139" s="181">
        <v>10.88</v>
      </c>
      <c r="L139" s="239"/>
      <c r="M139" s="238"/>
      <c r="N139" s="239">
        <f>ROUND(L139*K139,2)</f>
        <v>0</v>
      </c>
      <c r="O139" s="238"/>
      <c r="P139" s="238"/>
      <c r="Q139" s="238"/>
      <c r="R139" s="114"/>
      <c r="T139" s="143" t="s">
        <v>3</v>
      </c>
      <c r="U139" s="39" t="s">
        <v>42</v>
      </c>
      <c r="V139" s="144">
        <v>0.245</v>
      </c>
      <c r="W139" s="144">
        <f>V139*K139</f>
        <v>2.6656</v>
      </c>
      <c r="X139" s="144">
        <v>4.7800000000000004E-3</v>
      </c>
      <c r="Y139" s="144">
        <f>X139*K139</f>
        <v>5.2006400000000008E-2</v>
      </c>
      <c r="Z139" s="144">
        <v>0</v>
      </c>
      <c r="AA139" s="145">
        <f>Z139*K139</f>
        <v>0</v>
      </c>
      <c r="AR139" s="16" t="s">
        <v>137</v>
      </c>
      <c r="AT139" s="16" t="s">
        <v>133</v>
      </c>
      <c r="AU139" s="16" t="s">
        <v>87</v>
      </c>
      <c r="AY139" s="16" t="s">
        <v>132</v>
      </c>
      <c r="BE139" s="146">
        <f>IF(U139="základní",N139,0)</f>
        <v>0</v>
      </c>
      <c r="BF139" s="146">
        <f>IF(U139="snížená",N139,0)</f>
        <v>0</v>
      </c>
      <c r="BG139" s="146">
        <f>IF(U139="zákl. přenesená",N139,0)</f>
        <v>0</v>
      </c>
      <c r="BH139" s="146">
        <f>IF(U139="sníž. přenesená",N139,0)</f>
        <v>0</v>
      </c>
      <c r="BI139" s="146">
        <f>IF(U139="nulová",N139,0)</f>
        <v>0</v>
      </c>
      <c r="BJ139" s="16" t="s">
        <v>20</v>
      </c>
      <c r="BK139" s="146">
        <f>ROUND(L139*K139,2)</f>
        <v>0</v>
      </c>
      <c r="BL139" s="16" t="s">
        <v>137</v>
      </c>
      <c r="BM139" s="16" t="s">
        <v>161</v>
      </c>
    </row>
    <row r="140" spans="2:65" s="9" customFormat="1" ht="29.85" customHeight="1" x14ac:dyDescent="0.3">
      <c r="B140" s="129"/>
      <c r="C140" s="130"/>
      <c r="D140" s="139" t="s">
        <v>98</v>
      </c>
      <c r="E140" s="139"/>
      <c r="F140" s="139"/>
      <c r="G140" s="139"/>
      <c r="H140" s="139"/>
      <c r="I140" s="139"/>
      <c r="J140" s="139"/>
      <c r="K140" s="185"/>
      <c r="L140" s="139"/>
      <c r="M140" s="139"/>
      <c r="N140" s="231">
        <f>BK140</f>
        <v>0</v>
      </c>
      <c r="O140" s="232"/>
      <c r="P140" s="232"/>
      <c r="Q140" s="232"/>
      <c r="R140" s="132"/>
      <c r="T140" s="133"/>
      <c r="U140" s="130"/>
      <c r="V140" s="130"/>
      <c r="W140" s="134">
        <f>SUM(W141:W148)</f>
        <v>150.16000000000003</v>
      </c>
      <c r="X140" s="130"/>
      <c r="Y140" s="134">
        <f>SUM(Y141:Y148)</f>
        <v>1.23E-2</v>
      </c>
      <c r="Z140" s="130"/>
      <c r="AA140" s="135">
        <f>SUM(AA141:AA148)</f>
        <v>0</v>
      </c>
      <c r="AR140" s="136" t="s">
        <v>20</v>
      </c>
      <c r="AT140" s="137" t="s">
        <v>76</v>
      </c>
      <c r="AU140" s="137" t="s">
        <v>20</v>
      </c>
      <c r="AY140" s="136" t="s">
        <v>132</v>
      </c>
      <c r="BK140" s="138">
        <f>SUM(BK141:BK148)</f>
        <v>0</v>
      </c>
    </row>
    <row r="141" spans="2:65" s="1" customFormat="1" ht="36.6" customHeight="1" x14ac:dyDescent="0.3">
      <c r="B141" s="111"/>
      <c r="C141" s="140" t="s">
        <v>162</v>
      </c>
      <c r="D141" s="140" t="s">
        <v>133</v>
      </c>
      <c r="E141" s="141" t="s">
        <v>163</v>
      </c>
      <c r="F141" s="237" t="s">
        <v>164</v>
      </c>
      <c r="G141" s="238"/>
      <c r="H141" s="238"/>
      <c r="I141" s="238"/>
      <c r="J141" s="142" t="s">
        <v>136</v>
      </c>
      <c r="K141" s="181">
        <v>500</v>
      </c>
      <c r="L141" s="239"/>
      <c r="M141" s="238"/>
      <c r="N141" s="239">
        <f>ROUND(L141*K141,2)</f>
        <v>0</v>
      </c>
      <c r="O141" s="238"/>
      <c r="P141" s="238"/>
      <c r="Q141" s="238"/>
      <c r="R141" s="114"/>
      <c r="T141" s="143" t="s">
        <v>3</v>
      </c>
      <c r="U141" s="39" t="s">
        <v>42</v>
      </c>
      <c r="V141" s="144">
        <v>0.16</v>
      </c>
      <c r="W141" s="144">
        <f>V141*K141</f>
        <v>80</v>
      </c>
      <c r="X141" s="144">
        <v>0</v>
      </c>
      <c r="Y141" s="144">
        <f>X141*K141</f>
        <v>0</v>
      </c>
      <c r="Z141" s="144">
        <v>0</v>
      </c>
      <c r="AA141" s="145">
        <f>Z141*K141</f>
        <v>0</v>
      </c>
      <c r="AR141" s="16" t="s">
        <v>137</v>
      </c>
      <c r="AT141" s="16" t="s">
        <v>133</v>
      </c>
      <c r="AU141" s="16" t="s">
        <v>87</v>
      </c>
      <c r="AY141" s="16" t="s">
        <v>132</v>
      </c>
      <c r="BE141" s="146">
        <f>IF(U141="základní",N141,0)</f>
        <v>0</v>
      </c>
      <c r="BF141" s="146">
        <f>IF(U141="snížená",N141,0)</f>
        <v>0</v>
      </c>
      <c r="BG141" s="146">
        <f>IF(U141="zákl. přenesená",N141,0)</f>
        <v>0</v>
      </c>
      <c r="BH141" s="146">
        <f>IF(U141="sníž. přenesená",N141,0)</f>
        <v>0</v>
      </c>
      <c r="BI141" s="146">
        <f>IF(U141="nulová",N141,0)</f>
        <v>0</v>
      </c>
      <c r="BJ141" s="16" t="s">
        <v>20</v>
      </c>
      <c r="BK141" s="146">
        <f>ROUND(L141*K141,2)</f>
        <v>0</v>
      </c>
      <c r="BL141" s="16" t="s">
        <v>137</v>
      </c>
      <c r="BM141" s="16" t="s">
        <v>165</v>
      </c>
    </row>
    <row r="142" spans="2:65" s="1" customFormat="1" ht="36.6" customHeight="1" x14ac:dyDescent="0.3">
      <c r="B142" s="111"/>
      <c r="C142" s="140" t="s">
        <v>166</v>
      </c>
      <c r="D142" s="140" t="s">
        <v>133</v>
      </c>
      <c r="E142" s="141" t="s">
        <v>167</v>
      </c>
      <c r="F142" s="237" t="s">
        <v>168</v>
      </c>
      <c r="G142" s="238"/>
      <c r="H142" s="238"/>
      <c r="I142" s="238"/>
      <c r="J142" s="142" t="s">
        <v>136</v>
      </c>
      <c r="K142" s="181">
        <v>15000</v>
      </c>
      <c r="L142" s="239"/>
      <c r="M142" s="238"/>
      <c r="N142" s="239">
        <f>ROUND(L142*K142,2)</f>
        <v>0</v>
      </c>
      <c r="O142" s="238"/>
      <c r="P142" s="238"/>
      <c r="Q142" s="238"/>
      <c r="R142" s="114"/>
      <c r="T142" s="143" t="s">
        <v>3</v>
      </c>
      <c r="U142" s="39" t="s">
        <v>42</v>
      </c>
      <c r="V142" s="144">
        <v>0</v>
      </c>
      <c r="W142" s="144">
        <f>V142*K142</f>
        <v>0</v>
      </c>
      <c r="X142" s="144">
        <v>0</v>
      </c>
      <c r="Y142" s="144">
        <f>X142*K142</f>
        <v>0</v>
      </c>
      <c r="Z142" s="144">
        <v>0</v>
      </c>
      <c r="AA142" s="145">
        <f>Z142*K142</f>
        <v>0</v>
      </c>
      <c r="AR142" s="16" t="s">
        <v>137</v>
      </c>
      <c r="AT142" s="16" t="s">
        <v>133</v>
      </c>
      <c r="AU142" s="16" t="s">
        <v>87</v>
      </c>
      <c r="AY142" s="16" t="s">
        <v>132</v>
      </c>
      <c r="BE142" s="146">
        <f>IF(U142="základní",N142,0)</f>
        <v>0</v>
      </c>
      <c r="BF142" s="146">
        <f>IF(U142="snížená",N142,0)</f>
        <v>0</v>
      </c>
      <c r="BG142" s="146">
        <f>IF(U142="zákl. přenesená",N142,0)</f>
        <v>0</v>
      </c>
      <c r="BH142" s="146">
        <f>IF(U142="sníž. přenesená",N142,0)</f>
        <v>0</v>
      </c>
      <c r="BI142" s="146">
        <f>IF(U142="nulová",N142,0)</f>
        <v>0</v>
      </c>
      <c r="BJ142" s="16" t="s">
        <v>20</v>
      </c>
      <c r="BK142" s="146">
        <f>ROUND(L142*K142,2)</f>
        <v>0</v>
      </c>
      <c r="BL142" s="16" t="s">
        <v>137</v>
      </c>
      <c r="BM142" s="16" t="s">
        <v>169</v>
      </c>
    </row>
    <row r="143" spans="2:65" s="11" customFormat="1" ht="20.45" customHeight="1" x14ac:dyDescent="0.3">
      <c r="B143" s="154"/>
      <c r="C143" s="155"/>
      <c r="D143" s="155"/>
      <c r="E143" s="156" t="s">
        <v>3</v>
      </c>
      <c r="F143" s="235" t="s">
        <v>170</v>
      </c>
      <c r="G143" s="236"/>
      <c r="H143" s="236"/>
      <c r="I143" s="236"/>
      <c r="J143" s="155"/>
      <c r="K143" s="183">
        <v>15000</v>
      </c>
      <c r="L143" s="155"/>
      <c r="M143" s="155"/>
      <c r="N143" s="155"/>
      <c r="O143" s="155"/>
      <c r="P143" s="155"/>
      <c r="Q143" s="155"/>
      <c r="R143" s="157"/>
      <c r="T143" s="158"/>
      <c r="U143" s="155"/>
      <c r="V143" s="155"/>
      <c r="W143" s="155"/>
      <c r="X143" s="155"/>
      <c r="Y143" s="155"/>
      <c r="Z143" s="155"/>
      <c r="AA143" s="159"/>
      <c r="AT143" s="160" t="s">
        <v>140</v>
      </c>
      <c r="AU143" s="160" t="s">
        <v>87</v>
      </c>
      <c r="AV143" s="11" t="s">
        <v>87</v>
      </c>
      <c r="AW143" s="11" t="s">
        <v>34</v>
      </c>
      <c r="AX143" s="11" t="s">
        <v>20</v>
      </c>
      <c r="AY143" s="160" t="s">
        <v>132</v>
      </c>
    </row>
    <row r="144" spans="2:65" s="1" customFormat="1" ht="36.6" customHeight="1" x14ac:dyDescent="0.3">
      <c r="B144" s="111"/>
      <c r="C144" s="140" t="s">
        <v>151</v>
      </c>
      <c r="D144" s="140" t="s">
        <v>133</v>
      </c>
      <c r="E144" s="141" t="s">
        <v>171</v>
      </c>
      <c r="F144" s="237" t="s">
        <v>172</v>
      </c>
      <c r="G144" s="238"/>
      <c r="H144" s="238"/>
      <c r="I144" s="238"/>
      <c r="J144" s="142" t="s">
        <v>136</v>
      </c>
      <c r="K144" s="181">
        <v>500</v>
      </c>
      <c r="L144" s="239"/>
      <c r="M144" s="238"/>
      <c r="N144" s="239">
        <f>ROUND(L144*K144,2)</f>
        <v>0</v>
      </c>
      <c r="O144" s="238"/>
      <c r="P144" s="238"/>
      <c r="Q144" s="238"/>
      <c r="R144" s="114"/>
      <c r="T144" s="143" t="s">
        <v>3</v>
      </c>
      <c r="U144" s="39" t="s">
        <v>42</v>
      </c>
      <c r="V144" s="144">
        <v>0.1</v>
      </c>
      <c r="W144" s="144">
        <f>V144*K144</f>
        <v>50</v>
      </c>
      <c r="X144" s="144">
        <v>0</v>
      </c>
      <c r="Y144" s="144">
        <f>X144*K144</f>
        <v>0</v>
      </c>
      <c r="Z144" s="144">
        <v>0</v>
      </c>
      <c r="AA144" s="145">
        <f>Z144*K144</f>
        <v>0</v>
      </c>
      <c r="AR144" s="16" t="s">
        <v>137</v>
      </c>
      <c r="AT144" s="16" t="s">
        <v>133</v>
      </c>
      <c r="AU144" s="16" t="s">
        <v>87</v>
      </c>
      <c r="AY144" s="16" t="s">
        <v>132</v>
      </c>
      <c r="BE144" s="146">
        <f>IF(U144="základní",N144,0)</f>
        <v>0</v>
      </c>
      <c r="BF144" s="146">
        <f>IF(U144="snížená",N144,0)</f>
        <v>0</v>
      </c>
      <c r="BG144" s="146">
        <f>IF(U144="zákl. přenesená",N144,0)</f>
        <v>0</v>
      </c>
      <c r="BH144" s="146">
        <f>IF(U144="sníž. přenesená",N144,0)</f>
        <v>0</v>
      </c>
      <c r="BI144" s="146">
        <f>IF(U144="nulová",N144,0)</f>
        <v>0</v>
      </c>
      <c r="BJ144" s="16" t="s">
        <v>20</v>
      </c>
      <c r="BK144" s="146">
        <f>ROUND(L144*K144,2)</f>
        <v>0</v>
      </c>
      <c r="BL144" s="16" t="s">
        <v>137</v>
      </c>
      <c r="BM144" s="16" t="s">
        <v>173</v>
      </c>
    </row>
    <row r="145" spans="2:65" s="1" customFormat="1" ht="36.6" customHeight="1" x14ac:dyDescent="0.3">
      <c r="B145" s="111"/>
      <c r="C145" s="140" t="s">
        <v>174</v>
      </c>
      <c r="D145" s="140" t="s">
        <v>133</v>
      </c>
      <c r="E145" s="141" t="s">
        <v>175</v>
      </c>
      <c r="F145" s="237" t="s">
        <v>176</v>
      </c>
      <c r="G145" s="238"/>
      <c r="H145" s="238"/>
      <c r="I145" s="238"/>
      <c r="J145" s="142" t="s">
        <v>136</v>
      </c>
      <c r="K145" s="181">
        <v>50</v>
      </c>
      <c r="L145" s="239"/>
      <c r="M145" s="238"/>
      <c r="N145" s="239">
        <f>ROUND(L145*K145,2)</f>
        <v>0</v>
      </c>
      <c r="O145" s="238"/>
      <c r="P145" s="238"/>
      <c r="Q145" s="238"/>
      <c r="R145" s="114"/>
      <c r="T145" s="143" t="s">
        <v>3</v>
      </c>
      <c r="U145" s="39" t="s">
        <v>42</v>
      </c>
      <c r="V145" s="144">
        <v>0.126</v>
      </c>
      <c r="W145" s="144">
        <f>V145*K145</f>
        <v>6.3</v>
      </c>
      <c r="X145" s="144">
        <v>2.1000000000000001E-4</v>
      </c>
      <c r="Y145" s="144">
        <f>X145*K145</f>
        <v>1.0500000000000001E-2</v>
      </c>
      <c r="Z145" s="144">
        <v>0</v>
      </c>
      <c r="AA145" s="145">
        <f>Z145*K145</f>
        <v>0</v>
      </c>
      <c r="AR145" s="16" t="s">
        <v>137</v>
      </c>
      <c r="AT145" s="16" t="s">
        <v>133</v>
      </c>
      <c r="AU145" s="16" t="s">
        <v>87</v>
      </c>
      <c r="AY145" s="16" t="s">
        <v>132</v>
      </c>
      <c r="BE145" s="146">
        <f>IF(U145="základní",N145,0)</f>
        <v>0</v>
      </c>
      <c r="BF145" s="146">
        <f>IF(U145="snížená",N145,0)</f>
        <v>0</v>
      </c>
      <c r="BG145" s="146">
        <f>IF(U145="zákl. přenesená",N145,0)</f>
        <v>0</v>
      </c>
      <c r="BH145" s="146">
        <f>IF(U145="sníž. přenesená",N145,0)</f>
        <v>0</v>
      </c>
      <c r="BI145" s="146">
        <f>IF(U145="nulová",N145,0)</f>
        <v>0</v>
      </c>
      <c r="BJ145" s="16" t="s">
        <v>20</v>
      </c>
      <c r="BK145" s="146">
        <f>ROUND(L145*K145,2)</f>
        <v>0</v>
      </c>
      <c r="BL145" s="16" t="s">
        <v>137</v>
      </c>
      <c r="BM145" s="16" t="s">
        <v>177</v>
      </c>
    </row>
    <row r="146" spans="2:65" s="11" customFormat="1" ht="32.25" customHeight="1" x14ac:dyDescent="0.3">
      <c r="B146" s="154"/>
      <c r="C146" s="140">
        <v>10</v>
      </c>
      <c r="D146" s="140" t="s">
        <v>133</v>
      </c>
      <c r="E146" s="141" t="s">
        <v>357</v>
      </c>
      <c r="F146" s="237" t="s">
        <v>358</v>
      </c>
      <c r="G146" s="238"/>
      <c r="H146" s="238"/>
      <c r="I146" s="238"/>
      <c r="J146" s="142" t="s">
        <v>349</v>
      </c>
      <c r="K146" s="181">
        <v>1</v>
      </c>
      <c r="L146" s="239"/>
      <c r="M146" s="238"/>
      <c r="N146" s="239">
        <f>ROUND(L146*K146,2)</f>
        <v>0</v>
      </c>
      <c r="O146" s="238"/>
      <c r="P146" s="238"/>
      <c r="Q146" s="238"/>
      <c r="R146" s="157"/>
      <c r="T146" s="158"/>
      <c r="U146" s="189"/>
      <c r="V146" s="189"/>
      <c r="W146" s="189"/>
      <c r="X146" s="189"/>
      <c r="Y146" s="189"/>
      <c r="Z146" s="189"/>
      <c r="AA146" s="159"/>
      <c r="AT146" s="160"/>
      <c r="AU146" s="160"/>
      <c r="AY146" s="160"/>
      <c r="BK146" s="146">
        <f>ROUND(L146*K146,2)</f>
        <v>0</v>
      </c>
    </row>
    <row r="147" spans="2:65" s="11" customFormat="1" ht="32.25" customHeight="1" x14ac:dyDescent="0.3">
      <c r="B147" s="154"/>
      <c r="C147" s="140">
        <v>11</v>
      </c>
      <c r="D147" s="140" t="s">
        <v>133</v>
      </c>
      <c r="E147" s="141" t="s">
        <v>362</v>
      </c>
      <c r="F147" s="237" t="s">
        <v>361</v>
      </c>
      <c r="G147" s="238"/>
      <c r="H147" s="238"/>
      <c r="I147" s="238"/>
      <c r="J147" s="142" t="s">
        <v>349</v>
      </c>
      <c r="K147" s="181">
        <v>1</v>
      </c>
      <c r="L147" s="239"/>
      <c r="M147" s="238"/>
      <c r="N147" s="239">
        <f>ROUND(L147*K147,2)</f>
        <v>0</v>
      </c>
      <c r="O147" s="238"/>
      <c r="P147" s="238"/>
      <c r="Q147" s="238"/>
      <c r="R147" s="157"/>
      <c r="T147" s="158"/>
      <c r="U147" s="189"/>
      <c r="V147" s="189"/>
      <c r="W147" s="189"/>
      <c r="X147" s="189"/>
      <c r="Y147" s="189"/>
      <c r="Z147" s="189"/>
      <c r="AA147" s="159"/>
      <c r="AT147" s="160"/>
      <c r="AU147" s="160"/>
      <c r="AY147" s="160"/>
      <c r="BK147" s="146">
        <f>ROUND(L147*K147,2)</f>
        <v>0</v>
      </c>
    </row>
    <row r="148" spans="2:65" s="1" customFormat="1" ht="26.45" customHeight="1" x14ac:dyDescent="0.3">
      <c r="B148" s="111"/>
      <c r="C148" s="140">
        <v>12</v>
      </c>
      <c r="D148" s="140" t="s">
        <v>133</v>
      </c>
      <c r="E148" s="141" t="s">
        <v>178</v>
      </c>
      <c r="F148" s="237" t="s">
        <v>179</v>
      </c>
      <c r="G148" s="238"/>
      <c r="H148" s="238"/>
      <c r="I148" s="238"/>
      <c r="J148" s="142" t="s">
        <v>136</v>
      </c>
      <c r="K148" s="181">
        <v>45</v>
      </c>
      <c r="L148" s="239"/>
      <c r="M148" s="238"/>
      <c r="N148" s="239">
        <f>ROUND(L148*K148,2)</f>
        <v>0</v>
      </c>
      <c r="O148" s="238"/>
      <c r="P148" s="238"/>
      <c r="Q148" s="238"/>
      <c r="R148" s="114"/>
      <c r="T148" s="143" t="s">
        <v>3</v>
      </c>
      <c r="U148" s="39" t="s">
        <v>42</v>
      </c>
      <c r="V148" s="144">
        <v>0.308</v>
      </c>
      <c r="W148" s="144">
        <f>V148*K148</f>
        <v>13.86</v>
      </c>
      <c r="X148" s="144">
        <v>4.0000000000000003E-5</v>
      </c>
      <c r="Y148" s="144">
        <f>X148*K148</f>
        <v>1.8000000000000002E-3</v>
      </c>
      <c r="Z148" s="144">
        <v>0</v>
      </c>
      <c r="AA148" s="145">
        <f>Z148*K148</f>
        <v>0</v>
      </c>
      <c r="AR148" s="16" t="s">
        <v>137</v>
      </c>
      <c r="AT148" s="16" t="s">
        <v>133</v>
      </c>
      <c r="AU148" s="16" t="s">
        <v>87</v>
      </c>
      <c r="AY148" s="16" t="s">
        <v>132</v>
      </c>
      <c r="BE148" s="146">
        <f>IF(U148="základní",N148,0)</f>
        <v>0</v>
      </c>
      <c r="BF148" s="146">
        <f>IF(U148="snížená",N148,0)</f>
        <v>0</v>
      </c>
      <c r="BG148" s="146">
        <f>IF(U148="zákl. přenesená",N148,0)</f>
        <v>0</v>
      </c>
      <c r="BH148" s="146">
        <f>IF(U148="sníž. přenesená",N148,0)</f>
        <v>0</v>
      </c>
      <c r="BI148" s="146">
        <f>IF(U148="nulová",N148,0)</f>
        <v>0</v>
      </c>
      <c r="BJ148" s="16" t="s">
        <v>20</v>
      </c>
      <c r="BK148" s="146">
        <f>ROUND(L148*K148,2)</f>
        <v>0</v>
      </c>
      <c r="BL148" s="16" t="s">
        <v>137</v>
      </c>
      <c r="BM148" s="16" t="s">
        <v>180</v>
      </c>
    </row>
    <row r="149" spans="2:65" s="9" customFormat="1" ht="29.85" customHeight="1" x14ac:dyDescent="0.3">
      <c r="B149" s="129"/>
      <c r="C149" s="130"/>
      <c r="D149" s="139" t="s">
        <v>99</v>
      </c>
      <c r="E149" s="139"/>
      <c r="F149" s="139"/>
      <c r="G149" s="139"/>
      <c r="H149" s="139"/>
      <c r="I149" s="139"/>
      <c r="J149" s="139"/>
      <c r="K149" s="185"/>
      <c r="L149" s="139"/>
      <c r="M149" s="139"/>
      <c r="N149" s="231">
        <f>BK149</f>
        <v>0</v>
      </c>
      <c r="O149" s="232"/>
      <c r="P149" s="232"/>
      <c r="Q149" s="232"/>
      <c r="R149" s="132"/>
      <c r="T149" s="133"/>
      <c r="U149" s="130"/>
      <c r="V149" s="130"/>
      <c r="W149" s="134">
        <f>SUM(W150:W156)</f>
        <v>14.782399999999999</v>
      </c>
      <c r="X149" s="130"/>
      <c r="Y149" s="134">
        <f>SUM(Y150:Y156)</f>
        <v>0</v>
      </c>
      <c r="Z149" s="130"/>
      <c r="AA149" s="135">
        <f>SUM(AA150:AA156)</f>
        <v>0</v>
      </c>
      <c r="AR149" s="136" t="s">
        <v>20</v>
      </c>
      <c r="AT149" s="137" t="s">
        <v>76</v>
      </c>
      <c r="AU149" s="137" t="s">
        <v>20</v>
      </c>
      <c r="AY149" s="136" t="s">
        <v>132</v>
      </c>
      <c r="BK149" s="138">
        <f>SUM(BK150:BK156)</f>
        <v>0</v>
      </c>
    </row>
    <row r="150" spans="2:65" s="1" customFormat="1" ht="26.45" customHeight="1" x14ac:dyDescent="0.3">
      <c r="B150" s="111"/>
      <c r="C150" s="140">
        <v>13</v>
      </c>
      <c r="D150" s="140" t="s">
        <v>133</v>
      </c>
      <c r="E150" s="141" t="s">
        <v>181</v>
      </c>
      <c r="F150" s="237" t="s">
        <v>182</v>
      </c>
      <c r="G150" s="238"/>
      <c r="H150" s="238"/>
      <c r="I150" s="238"/>
      <c r="J150" s="142" t="s">
        <v>183</v>
      </c>
      <c r="K150" s="181">
        <v>1.6</v>
      </c>
      <c r="L150" s="239"/>
      <c r="M150" s="238"/>
      <c r="N150" s="239">
        <f>ROUND(L150*K150,2)</f>
        <v>0</v>
      </c>
      <c r="O150" s="238"/>
      <c r="P150" s="238"/>
      <c r="Q150" s="238"/>
      <c r="R150" s="114"/>
      <c r="T150" s="143" t="s">
        <v>3</v>
      </c>
      <c r="U150" s="39" t="s">
        <v>42</v>
      </c>
      <c r="V150" s="144">
        <v>7.9</v>
      </c>
      <c r="W150" s="144">
        <f>V150*K150</f>
        <v>12.64</v>
      </c>
      <c r="X150" s="144">
        <v>0</v>
      </c>
      <c r="Y150" s="144">
        <f>X150*K150</f>
        <v>0</v>
      </c>
      <c r="Z150" s="144">
        <v>0</v>
      </c>
      <c r="AA150" s="145">
        <f>Z150*K150</f>
        <v>0</v>
      </c>
      <c r="AR150" s="16" t="s">
        <v>137</v>
      </c>
      <c r="AT150" s="16" t="s">
        <v>133</v>
      </c>
      <c r="AU150" s="16" t="s">
        <v>87</v>
      </c>
      <c r="AY150" s="16" t="s">
        <v>132</v>
      </c>
      <c r="BE150" s="146">
        <f>IF(U150="základní",N150,0)</f>
        <v>0</v>
      </c>
      <c r="BF150" s="146">
        <f>IF(U150="snížená",N150,0)</f>
        <v>0</v>
      </c>
      <c r="BG150" s="146">
        <f>IF(U150="zákl. přenesená",N150,0)</f>
        <v>0</v>
      </c>
      <c r="BH150" s="146">
        <f>IF(U150="sníž. přenesená",N150,0)</f>
        <v>0</v>
      </c>
      <c r="BI150" s="146">
        <f>IF(U150="nulová",N150,0)</f>
        <v>0</v>
      </c>
      <c r="BJ150" s="16" t="s">
        <v>20</v>
      </c>
      <c r="BK150" s="146">
        <f>ROUND(L150*K150,2)</f>
        <v>0</v>
      </c>
      <c r="BL150" s="16" t="s">
        <v>137</v>
      </c>
      <c r="BM150" s="16" t="s">
        <v>184</v>
      </c>
    </row>
    <row r="151" spans="2:65" s="1" customFormat="1" ht="36.6" customHeight="1" x14ac:dyDescent="0.3">
      <c r="B151" s="111"/>
      <c r="C151" s="140">
        <v>14</v>
      </c>
      <c r="D151" s="140" t="s">
        <v>133</v>
      </c>
      <c r="E151" s="141" t="s">
        <v>185</v>
      </c>
      <c r="F151" s="237" t="s">
        <v>186</v>
      </c>
      <c r="G151" s="238"/>
      <c r="H151" s="238"/>
      <c r="I151" s="238"/>
      <c r="J151" s="142" t="s">
        <v>183</v>
      </c>
      <c r="K151" s="181">
        <v>6.4</v>
      </c>
      <c r="L151" s="239"/>
      <c r="M151" s="238"/>
      <c r="N151" s="239">
        <f>ROUND(L151*K151,2)</f>
        <v>0</v>
      </c>
      <c r="O151" s="238"/>
      <c r="P151" s="238"/>
      <c r="Q151" s="238"/>
      <c r="R151" s="114"/>
      <c r="T151" s="143" t="s">
        <v>3</v>
      </c>
      <c r="U151" s="39" t="s">
        <v>42</v>
      </c>
      <c r="V151" s="144">
        <v>0.26</v>
      </c>
      <c r="W151" s="144">
        <f>V151*K151</f>
        <v>1.6640000000000001</v>
      </c>
      <c r="X151" s="144">
        <v>0</v>
      </c>
      <c r="Y151" s="144">
        <f>X151*K151</f>
        <v>0</v>
      </c>
      <c r="Z151" s="144">
        <v>0</v>
      </c>
      <c r="AA151" s="145">
        <f>Z151*K151</f>
        <v>0</v>
      </c>
      <c r="AR151" s="16" t="s">
        <v>137</v>
      </c>
      <c r="AT151" s="16" t="s">
        <v>133</v>
      </c>
      <c r="AU151" s="16" t="s">
        <v>87</v>
      </c>
      <c r="AY151" s="16" t="s">
        <v>132</v>
      </c>
      <c r="BE151" s="146">
        <f>IF(U151="základní",N151,0)</f>
        <v>0</v>
      </c>
      <c r="BF151" s="146">
        <f>IF(U151="snížená",N151,0)</f>
        <v>0</v>
      </c>
      <c r="BG151" s="146">
        <f>IF(U151="zákl. přenesená",N151,0)</f>
        <v>0</v>
      </c>
      <c r="BH151" s="146">
        <f>IF(U151="sníž. přenesená",N151,0)</f>
        <v>0</v>
      </c>
      <c r="BI151" s="146">
        <f>IF(U151="nulová",N151,0)</f>
        <v>0</v>
      </c>
      <c r="BJ151" s="16" t="s">
        <v>20</v>
      </c>
      <c r="BK151" s="146">
        <f>ROUND(L151*K151,2)</f>
        <v>0</v>
      </c>
      <c r="BL151" s="16" t="s">
        <v>137</v>
      </c>
      <c r="BM151" s="16" t="s">
        <v>187</v>
      </c>
    </row>
    <row r="152" spans="2:65" s="11" customFormat="1" ht="20.45" customHeight="1" x14ac:dyDescent="0.3">
      <c r="B152" s="154"/>
      <c r="C152" s="155"/>
      <c r="D152" s="155"/>
      <c r="E152" s="156" t="s">
        <v>3</v>
      </c>
      <c r="F152" s="235" t="s">
        <v>354</v>
      </c>
      <c r="G152" s="236"/>
      <c r="H152" s="236"/>
      <c r="I152" s="236"/>
      <c r="J152" s="155"/>
      <c r="K152" s="183">
        <v>6.4</v>
      </c>
      <c r="L152" s="155"/>
      <c r="M152" s="155"/>
      <c r="N152" s="155"/>
      <c r="O152" s="155"/>
      <c r="P152" s="155"/>
      <c r="Q152" s="155"/>
      <c r="R152" s="157"/>
      <c r="T152" s="158"/>
      <c r="U152" s="155"/>
      <c r="V152" s="155"/>
      <c r="W152" s="155"/>
      <c r="X152" s="155"/>
      <c r="Y152" s="155"/>
      <c r="Z152" s="155"/>
      <c r="AA152" s="159"/>
      <c r="AT152" s="160" t="s">
        <v>140</v>
      </c>
      <c r="AU152" s="160" t="s">
        <v>87</v>
      </c>
      <c r="AV152" s="11" t="s">
        <v>87</v>
      </c>
      <c r="AW152" s="11" t="s">
        <v>34</v>
      </c>
      <c r="AX152" s="11" t="s">
        <v>20</v>
      </c>
      <c r="AY152" s="160" t="s">
        <v>132</v>
      </c>
    </row>
    <row r="153" spans="2:65" s="1" customFormat="1" ht="26.45" customHeight="1" x14ac:dyDescent="0.3">
      <c r="B153" s="111"/>
      <c r="C153" s="140">
        <v>15</v>
      </c>
      <c r="D153" s="140" t="s">
        <v>133</v>
      </c>
      <c r="E153" s="141" t="s">
        <v>188</v>
      </c>
      <c r="F153" s="237" t="s">
        <v>189</v>
      </c>
      <c r="G153" s="238"/>
      <c r="H153" s="238"/>
      <c r="I153" s="238"/>
      <c r="J153" s="142" t="s">
        <v>183</v>
      </c>
      <c r="K153" s="181">
        <v>1.6</v>
      </c>
      <c r="L153" s="239"/>
      <c r="M153" s="238"/>
      <c r="N153" s="239">
        <f>ROUND(L153*K153,2)</f>
        <v>0</v>
      </c>
      <c r="O153" s="238"/>
      <c r="P153" s="238"/>
      <c r="Q153" s="238"/>
      <c r="R153" s="114"/>
      <c r="T153" s="143" t="s">
        <v>3</v>
      </c>
      <c r="U153" s="39" t="s">
        <v>42</v>
      </c>
      <c r="V153" s="144">
        <v>0.125</v>
      </c>
      <c r="W153" s="144">
        <f>V153*K153</f>
        <v>0.2</v>
      </c>
      <c r="X153" s="144">
        <v>0</v>
      </c>
      <c r="Y153" s="144">
        <f>X153*K153</f>
        <v>0</v>
      </c>
      <c r="Z153" s="144">
        <v>0</v>
      </c>
      <c r="AA153" s="145">
        <f>Z153*K153</f>
        <v>0</v>
      </c>
      <c r="AR153" s="16" t="s">
        <v>137</v>
      </c>
      <c r="AT153" s="16" t="s">
        <v>133</v>
      </c>
      <c r="AU153" s="16" t="s">
        <v>87</v>
      </c>
      <c r="AY153" s="16" t="s">
        <v>132</v>
      </c>
      <c r="BE153" s="146">
        <f>IF(U153="základní",N153,0)</f>
        <v>0</v>
      </c>
      <c r="BF153" s="146">
        <f>IF(U153="snížená",N153,0)</f>
        <v>0</v>
      </c>
      <c r="BG153" s="146">
        <f>IF(U153="zákl. přenesená",N153,0)</f>
        <v>0</v>
      </c>
      <c r="BH153" s="146">
        <f>IF(U153="sníž. přenesená",N153,0)</f>
        <v>0</v>
      </c>
      <c r="BI153" s="146">
        <f>IF(U153="nulová",N153,0)</f>
        <v>0</v>
      </c>
      <c r="BJ153" s="16" t="s">
        <v>20</v>
      </c>
      <c r="BK153" s="146">
        <f>ROUND(L153*K153,2)</f>
        <v>0</v>
      </c>
      <c r="BL153" s="16" t="s">
        <v>137</v>
      </c>
      <c r="BM153" s="16" t="s">
        <v>190</v>
      </c>
    </row>
    <row r="154" spans="2:65" s="1" customFormat="1" ht="26.45" customHeight="1" x14ac:dyDescent="0.3">
      <c r="B154" s="111"/>
      <c r="C154" s="140">
        <v>16</v>
      </c>
      <c r="D154" s="140" t="s">
        <v>133</v>
      </c>
      <c r="E154" s="141" t="s">
        <v>191</v>
      </c>
      <c r="F154" s="237" t="s">
        <v>192</v>
      </c>
      <c r="G154" s="238"/>
      <c r="H154" s="238"/>
      <c r="I154" s="238"/>
      <c r="J154" s="142" t="s">
        <v>183</v>
      </c>
      <c r="K154" s="181">
        <v>46.4</v>
      </c>
      <c r="L154" s="239"/>
      <c r="M154" s="238"/>
      <c r="N154" s="239">
        <f>ROUND(L154*K154,2)</f>
        <v>0</v>
      </c>
      <c r="O154" s="238"/>
      <c r="P154" s="238"/>
      <c r="Q154" s="238"/>
      <c r="R154" s="114"/>
      <c r="T154" s="143" t="s">
        <v>3</v>
      </c>
      <c r="U154" s="39" t="s">
        <v>42</v>
      </c>
      <c r="V154" s="144">
        <v>6.0000000000000001E-3</v>
      </c>
      <c r="W154" s="144">
        <f>V154*K154</f>
        <v>0.27839999999999998</v>
      </c>
      <c r="X154" s="144">
        <v>0</v>
      </c>
      <c r="Y154" s="144">
        <f>X154*K154</f>
        <v>0</v>
      </c>
      <c r="Z154" s="144">
        <v>0</v>
      </c>
      <c r="AA154" s="145">
        <f>Z154*K154</f>
        <v>0</v>
      </c>
      <c r="AR154" s="16" t="s">
        <v>137</v>
      </c>
      <c r="AT154" s="16" t="s">
        <v>133</v>
      </c>
      <c r="AU154" s="16" t="s">
        <v>87</v>
      </c>
      <c r="AY154" s="16" t="s">
        <v>132</v>
      </c>
      <c r="BE154" s="146">
        <f>IF(U154="základní",N154,0)</f>
        <v>0</v>
      </c>
      <c r="BF154" s="146">
        <f>IF(U154="snížená",N154,0)</f>
        <v>0</v>
      </c>
      <c r="BG154" s="146">
        <f>IF(U154="zákl. přenesená",N154,0)</f>
        <v>0</v>
      </c>
      <c r="BH154" s="146">
        <f>IF(U154="sníž. přenesená",N154,0)</f>
        <v>0</v>
      </c>
      <c r="BI154" s="146">
        <f>IF(U154="nulová",N154,0)</f>
        <v>0</v>
      </c>
      <c r="BJ154" s="16" t="s">
        <v>20</v>
      </c>
      <c r="BK154" s="146">
        <f>ROUND(L154*K154,2)</f>
        <v>0</v>
      </c>
      <c r="BL154" s="16" t="s">
        <v>137</v>
      </c>
      <c r="BM154" s="16" t="s">
        <v>193</v>
      </c>
    </row>
    <row r="155" spans="2:65" s="11" customFormat="1" ht="20.45" customHeight="1" x14ac:dyDescent="0.3">
      <c r="B155" s="154"/>
      <c r="C155" s="155"/>
      <c r="D155" s="155"/>
      <c r="E155" s="156" t="s">
        <v>3</v>
      </c>
      <c r="F155" s="235" t="s">
        <v>355</v>
      </c>
      <c r="G155" s="236"/>
      <c r="H155" s="236"/>
      <c r="I155" s="236"/>
      <c r="J155" s="155"/>
      <c r="K155" s="183">
        <v>46.4</v>
      </c>
      <c r="L155" s="155"/>
      <c r="M155" s="155"/>
      <c r="N155" s="155"/>
      <c r="O155" s="155"/>
      <c r="P155" s="155"/>
      <c r="Q155" s="155"/>
      <c r="R155" s="157"/>
      <c r="T155" s="158"/>
      <c r="U155" s="155"/>
      <c r="V155" s="155"/>
      <c r="W155" s="155"/>
      <c r="X155" s="155"/>
      <c r="Y155" s="155"/>
      <c r="Z155" s="155"/>
      <c r="AA155" s="159"/>
      <c r="AT155" s="160" t="s">
        <v>140</v>
      </c>
      <c r="AU155" s="160" t="s">
        <v>87</v>
      </c>
      <c r="AV155" s="11" t="s">
        <v>87</v>
      </c>
      <c r="AW155" s="11" t="s">
        <v>34</v>
      </c>
      <c r="AX155" s="11" t="s">
        <v>20</v>
      </c>
      <c r="AY155" s="160" t="s">
        <v>132</v>
      </c>
    </row>
    <row r="156" spans="2:65" s="1" customFormat="1" ht="26.45" customHeight="1" x14ac:dyDescent="0.3">
      <c r="B156" s="111"/>
      <c r="C156" s="140">
        <v>17</v>
      </c>
      <c r="D156" s="140" t="s">
        <v>133</v>
      </c>
      <c r="E156" s="141" t="s">
        <v>194</v>
      </c>
      <c r="F156" s="237" t="s">
        <v>195</v>
      </c>
      <c r="G156" s="238"/>
      <c r="H156" s="238"/>
      <c r="I156" s="238"/>
      <c r="J156" s="142" t="s">
        <v>183</v>
      </c>
      <c r="K156" s="181">
        <v>1.6</v>
      </c>
      <c r="L156" s="239"/>
      <c r="M156" s="238"/>
      <c r="N156" s="239">
        <f>ROUND(L156*K156,2)</f>
        <v>0</v>
      </c>
      <c r="O156" s="238"/>
      <c r="P156" s="238"/>
      <c r="Q156" s="238"/>
      <c r="R156" s="114"/>
      <c r="T156" s="143" t="s">
        <v>3</v>
      </c>
      <c r="U156" s="39" t="s">
        <v>42</v>
      </c>
      <c r="V156" s="144">
        <v>0</v>
      </c>
      <c r="W156" s="144">
        <f>V156*K156</f>
        <v>0</v>
      </c>
      <c r="X156" s="144">
        <v>0</v>
      </c>
      <c r="Y156" s="144">
        <f>X156*K156</f>
        <v>0</v>
      </c>
      <c r="Z156" s="144">
        <v>0</v>
      </c>
      <c r="AA156" s="145">
        <f>Z156*K156</f>
        <v>0</v>
      </c>
      <c r="AR156" s="16" t="s">
        <v>137</v>
      </c>
      <c r="AT156" s="16" t="s">
        <v>133</v>
      </c>
      <c r="AU156" s="16" t="s">
        <v>87</v>
      </c>
      <c r="AY156" s="16" t="s">
        <v>132</v>
      </c>
      <c r="BE156" s="146">
        <f>IF(U156="základní",N156,0)</f>
        <v>0</v>
      </c>
      <c r="BF156" s="146">
        <f>IF(U156="snížená",N156,0)</f>
        <v>0</v>
      </c>
      <c r="BG156" s="146">
        <f>IF(U156="zákl. přenesená",N156,0)</f>
        <v>0</v>
      </c>
      <c r="BH156" s="146">
        <f>IF(U156="sníž. přenesená",N156,0)</f>
        <v>0</v>
      </c>
      <c r="BI156" s="146">
        <f>IF(U156="nulová",N156,0)</f>
        <v>0</v>
      </c>
      <c r="BJ156" s="16" t="s">
        <v>20</v>
      </c>
      <c r="BK156" s="146">
        <f>ROUND(L156*K156,2)</f>
        <v>0</v>
      </c>
      <c r="BL156" s="16" t="s">
        <v>137</v>
      </c>
      <c r="BM156" s="16" t="s">
        <v>196</v>
      </c>
    </row>
    <row r="157" spans="2:65" s="9" customFormat="1" ht="37.35" customHeight="1" x14ac:dyDescent="0.35">
      <c r="B157" s="129"/>
      <c r="C157" s="130"/>
      <c r="D157" s="131" t="s">
        <v>100</v>
      </c>
      <c r="E157" s="131"/>
      <c r="F157" s="131"/>
      <c r="G157" s="131"/>
      <c r="H157" s="131"/>
      <c r="I157" s="131"/>
      <c r="J157" s="131"/>
      <c r="K157" s="186"/>
      <c r="L157" s="131"/>
      <c r="M157" s="131"/>
      <c r="N157" s="233">
        <f>BK157</f>
        <v>0</v>
      </c>
      <c r="O157" s="234"/>
      <c r="P157" s="234"/>
      <c r="Q157" s="234"/>
      <c r="R157" s="132"/>
      <c r="T157" s="133"/>
      <c r="U157" s="130"/>
      <c r="V157" s="130"/>
      <c r="W157" s="134">
        <f>W158+W160+W166+W172+W177+W183+W187+W203+W216+W231</f>
        <v>287.97139499999997</v>
      </c>
      <c r="X157" s="130"/>
      <c r="Y157" s="134">
        <f>Y158+Y160+Y166+Y172+Y177+Y183+Y187+Y203+Y216+Y231</f>
        <v>1.6988814999999999</v>
      </c>
      <c r="Z157" s="130"/>
      <c r="AA157" s="135">
        <f>AA158+AA160+AA166+AA172+AA177+AA183+AA187+AA203+AA216+AA231</f>
        <v>2.490348</v>
      </c>
      <c r="AR157" s="136" t="s">
        <v>87</v>
      </c>
      <c r="AT157" s="137" t="s">
        <v>76</v>
      </c>
      <c r="AU157" s="137" t="s">
        <v>77</v>
      </c>
      <c r="AY157" s="136" t="s">
        <v>132</v>
      </c>
      <c r="BK157" s="138">
        <f>BK158+BK160+BK166+BK172+BK177+BK183+BK187+BK203+BK216+BK231</f>
        <v>0</v>
      </c>
    </row>
    <row r="158" spans="2:65" s="9" customFormat="1" ht="19.899999999999999" customHeight="1" x14ac:dyDescent="0.3">
      <c r="B158" s="129"/>
      <c r="C158" s="130"/>
      <c r="D158" s="139" t="s">
        <v>101</v>
      </c>
      <c r="E158" s="139"/>
      <c r="F158" s="139"/>
      <c r="G158" s="139"/>
      <c r="H158" s="139"/>
      <c r="I158" s="139"/>
      <c r="J158" s="139"/>
      <c r="K158" s="185"/>
      <c r="L158" s="139"/>
      <c r="M158" s="139"/>
      <c r="N158" s="229">
        <f>BK158</f>
        <v>0</v>
      </c>
      <c r="O158" s="230"/>
      <c r="P158" s="230"/>
      <c r="Q158" s="230"/>
      <c r="R158" s="132"/>
      <c r="T158" s="133"/>
      <c r="U158" s="130"/>
      <c r="V158" s="130"/>
      <c r="W158" s="134">
        <f>W159</f>
        <v>7.104000000000001</v>
      </c>
      <c r="X158" s="130"/>
      <c r="Y158" s="134">
        <f>Y159</f>
        <v>0</v>
      </c>
      <c r="Z158" s="130"/>
      <c r="AA158" s="135">
        <f>AA159</f>
        <v>0</v>
      </c>
      <c r="AR158" s="136" t="s">
        <v>20</v>
      </c>
      <c r="AT158" s="137" t="s">
        <v>76</v>
      </c>
      <c r="AU158" s="137" t="s">
        <v>20</v>
      </c>
      <c r="AY158" s="136" t="s">
        <v>132</v>
      </c>
      <c r="BK158" s="138">
        <f>BK159</f>
        <v>0</v>
      </c>
    </row>
    <row r="159" spans="2:65" s="1" customFormat="1" ht="20.45" customHeight="1" x14ac:dyDescent="0.3">
      <c r="B159" s="111"/>
      <c r="C159" s="140">
        <v>18</v>
      </c>
      <c r="D159" s="140" t="s">
        <v>133</v>
      </c>
      <c r="E159" s="141" t="s">
        <v>198</v>
      </c>
      <c r="F159" s="237" t="s">
        <v>199</v>
      </c>
      <c r="G159" s="238"/>
      <c r="H159" s="238"/>
      <c r="I159" s="238"/>
      <c r="J159" s="142" t="s">
        <v>183</v>
      </c>
      <c r="K159" s="181">
        <v>1.6</v>
      </c>
      <c r="L159" s="239"/>
      <c r="M159" s="238"/>
      <c r="N159" s="239">
        <f>ROUND(L159*K159,2)</f>
        <v>0</v>
      </c>
      <c r="O159" s="238"/>
      <c r="P159" s="238"/>
      <c r="Q159" s="238"/>
      <c r="R159" s="114"/>
      <c r="T159" s="143" t="s">
        <v>3</v>
      </c>
      <c r="U159" s="39" t="s">
        <v>42</v>
      </c>
      <c r="V159" s="144">
        <v>4.4400000000000004</v>
      </c>
      <c r="W159" s="144">
        <f>V159*K159</f>
        <v>7.104000000000001</v>
      </c>
      <c r="X159" s="144">
        <v>0</v>
      </c>
      <c r="Y159" s="144">
        <f>X159*K159</f>
        <v>0</v>
      </c>
      <c r="Z159" s="144">
        <v>0</v>
      </c>
      <c r="AA159" s="145">
        <f>Z159*K159</f>
        <v>0</v>
      </c>
      <c r="AR159" s="16" t="s">
        <v>137</v>
      </c>
      <c r="AT159" s="16" t="s">
        <v>133</v>
      </c>
      <c r="AU159" s="16" t="s">
        <v>87</v>
      </c>
      <c r="AY159" s="16" t="s">
        <v>132</v>
      </c>
      <c r="BE159" s="146">
        <f>IF(U159="základní",N159,0)</f>
        <v>0</v>
      </c>
      <c r="BF159" s="146">
        <f>IF(U159="snížená",N159,0)</f>
        <v>0</v>
      </c>
      <c r="BG159" s="146">
        <f>IF(U159="zákl. přenesená",N159,0)</f>
        <v>0</v>
      </c>
      <c r="BH159" s="146">
        <f>IF(U159="sníž. přenesená",N159,0)</f>
        <v>0</v>
      </c>
      <c r="BI159" s="146">
        <f>IF(U159="nulová",N159,0)</f>
        <v>0</v>
      </c>
      <c r="BJ159" s="16" t="s">
        <v>20</v>
      </c>
      <c r="BK159" s="146">
        <f>ROUND(L159*K159,2)</f>
        <v>0</v>
      </c>
      <c r="BL159" s="16" t="s">
        <v>137</v>
      </c>
      <c r="BM159" s="16" t="s">
        <v>200</v>
      </c>
    </row>
    <row r="160" spans="2:65" s="9" customFormat="1" ht="29.85" customHeight="1" x14ac:dyDescent="0.3">
      <c r="B160" s="129"/>
      <c r="C160" s="130"/>
      <c r="D160" s="139" t="s">
        <v>102</v>
      </c>
      <c r="E160" s="139"/>
      <c r="F160" s="139"/>
      <c r="G160" s="139"/>
      <c r="H160" s="139"/>
      <c r="I160" s="139"/>
      <c r="J160" s="139"/>
      <c r="K160" s="185"/>
      <c r="L160" s="139"/>
      <c r="M160" s="139"/>
      <c r="N160" s="231">
        <f>BK160</f>
        <v>0</v>
      </c>
      <c r="O160" s="232"/>
      <c r="P160" s="232"/>
      <c r="Q160" s="232"/>
      <c r="R160" s="132"/>
      <c r="T160" s="133"/>
      <c r="U160" s="130"/>
      <c r="V160" s="130"/>
      <c r="W160" s="134">
        <f>SUM(W161:W165)</f>
        <v>4.1101749999999999</v>
      </c>
      <c r="X160" s="130"/>
      <c r="Y160" s="134">
        <f>SUM(Y161:Y165)</f>
        <v>0.13709719999999997</v>
      </c>
      <c r="Z160" s="130"/>
      <c r="AA160" s="135">
        <f>SUM(AA161:AA165)</f>
        <v>0</v>
      </c>
      <c r="AR160" s="136" t="s">
        <v>87</v>
      </c>
      <c r="AT160" s="137" t="s">
        <v>76</v>
      </c>
      <c r="AU160" s="137" t="s">
        <v>20</v>
      </c>
      <c r="AY160" s="136" t="s">
        <v>132</v>
      </c>
      <c r="BK160" s="138">
        <f>SUM(BK161:BK165)</f>
        <v>0</v>
      </c>
    </row>
    <row r="161" spans="2:65" s="1" customFormat="1" ht="26.45" customHeight="1" x14ac:dyDescent="0.3">
      <c r="B161" s="111"/>
      <c r="C161" s="140">
        <v>19</v>
      </c>
      <c r="D161" s="140" t="s">
        <v>133</v>
      </c>
      <c r="E161" s="141" t="s">
        <v>201</v>
      </c>
      <c r="F161" s="237" t="s">
        <v>202</v>
      </c>
      <c r="G161" s="238"/>
      <c r="H161" s="238"/>
      <c r="I161" s="238"/>
      <c r="J161" s="142" t="s">
        <v>136</v>
      </c>
      <c r="K161" s="181">
        <v>19.11</v>
      </c>
      <c r="L161" s="239"/>
      <c r="M161" s="238"/>
      <c r="N161" s="239">
        <f>ROUND(L161*K161,2)</f>
        <v>0</v>
      </c>
      <c r="O161" s="238"/>
      <c r="P161" s="238"/>
      <c r="Q161" s="238"/>
      <c r="R161" s="114"/>
      <c r="T161" s="143" t="s">
        <v>3</v>
      </c>
      <c r="U161" s="39" t="s">
        <v>42</v>
      </c>
      <c r="V161" s="144">
        <v>2.4E-2</v>
      </c>
      <c r="W161" s="144">
        <f>V161*K161</f>
        <v>0.45863999999999999</v>
      </c>
      <c r="X161" s="144">
        <v>0</v>
      </c>
      <c r="Y161" s="144">
        <f>X161*K161</f>
        <v>0</v>
      </c>
      <c r="Z161" s="144">
        <v>0</v>
      </c>
      <c r="AA161" s="145">
        <f>Z161*K161</f>
        <v>0</v>
      </c>
      <c r="AR161" s="16" t="s">
        <v>197</v>
      </c>
      <c r="AT161" s="16" t="s">
        <v>133</v>
      </c>
      <c r="AU161" s="16" t="s">
        <v>87</v>
      </c>
      <c r="AY161" s="16" t="s">
        <v>132</v>
      </c>
      <c r="BE161" s="146">
        <f>IF(U161="základní",N161,0)</f>
        <v>0</v>
      </c>
      <c r="BF161" s="146">
        <f>IF(U161="snížená",N161,0)</f>
        <v>0</v>
      </c>
      <c r="BG161" s="146">
        <f>IF(U161="zákl. přenesená",N161,0)</f>
        <v>0</v>
      </c>
      <c r="BH161" s="146">
        <f>IF(U161="sníž. přenesená",N161,0)</f>
        <v>0</v>
      </c>
      <c r="BI161" s="146">
        <f>IF(U161="nulová",N161,0)</f>
        <v>0</v>
      </c>
      <c r="BJ161" s="16" t="s">
        <v>20</v>
      </c>
      <c r="BK161" s="146">
        <f>ROUND(L161*K161,2)</f>
        <v>0</v>
      </c>
      <c r="BL161" s="16" t="s">
        <v>197</v>
      </c>
      <c r="BM161" s="16" t="s">
        <v>203</v>
      </c>
    </row>
    <row r="162" spans="2:65" s="1" customFormat="1" ht="20.45" customHeight="1" x14ac:dyDescent="0.3">
      <c r="B162" s="111"/>
      <c r="C162" s="161">
        <v>20</v>
      </c>
      <c r="D162" s="161" t="s">
        <v>148</v>
      </c>
      <c r="E162" s="162" t="s">
        <v>204</v>
      </c>
      <c r="F162" s="244" t="s">
        <v>205</v>
      </c>
      <c r="G162" s="245"/>
      <c r="H162" s="245"/>
      <c r="I162" s="245"/>
      <c r="J162" s="163" t="s">
        <v>183</v>
      </c>
      <c r="K162" s="184">
        <v>6.0000000000000001E-3</v>
      </c>
      <c r="L162" s="246"/>
      <c r="M162" s="245"/>
      <c r="N162" s="246">
        <f>ROUND(L162*K162,2)</f>
        <v>0</v>
      </c>
      <c r="O162" s="238"/>
      <c r="P162" s="238"/>
      <c r="Q162" s="238"/>
      <c r="R162" s="114"/>
      <c r="T162" s="143" t="s">
        <v>3</v>
      </c>
      <c r="U162" s="39" t="s">
        <v>42</v>
      </c>
      <c r="V162" s="144">
        <v>0</v>
      </c>
      <c r="W162" s="144">
        <f>V162*K162</f>
        <v>0</v>
      </c>
      <c r="X162" s="144">
        <v>1</v>
      </c>
      <c r="Y162" s="144">
        <f>X162*K162</f>
        <v>6.0000000000000001E-3</v>
      </c>
      <c r="Z162" s="144">
        <v>0</v>
      </c>
      <c r="AA162" s="145">
        <f>Z162*K162</f>
        <v>0</v>
      </c>
      <c r="AR162" s="16" t="s">
        <v>206</v>
      </c>
      <c r="AT162" s="16" t="s">
        <v>148</v>
      </c>
      <c r="AU162" s="16" t="s">
        <v>87</v>
      </c>
      <c r="AY162" s="16" t="s">
        <v>132</v>
      </c>
      <c r="BE162" s="146">
        <f>IF(U162="základní",N162,0)</f>
        <v>0</v>
      </c>
      <c r="BF162" s="146">
        <f>IF(U162="snížená",N162,0)</f>
        <v>0</v>
      </c>
      <c r="BG162" s="146">
        <f>IF(U162="zákl. přenesená",N162,0)</f>
        <v>0</v>
      </c>
      <c r="BH162" s="146">
        <f>IF(U162="sníž. přenesená",N162,0)</f>
        <v>0</v>
      </c>
      <c r="BI162" s="146">
        <f>IF(U162="nulová",N162,0)</f>
        <v>0</v>
      </c>
      <c r="BJ162" s="16" t="s">
        <v>20</v>
      </c>
      <c r="BK162" s="146">
        <f>ROUND(L162*K162,2)</f>
        <v>0</v>
      </c>
      <c r="BL162" s="16" t="s">
        <v>197</v>
      </c>
      <c r="BM162" s="16" t="s">
        <v>207</v>
      </c>
    </row>
    <row r="163" spans="2:65" s="1" customFormat="1" ht="26.45" customHeight="1" x14ac:dyDescent="0.3">
      <c r="B163" s="111"/>
      <c r="C163" s="140">
        <v>21</v>
      </c>
      <c r="D163" s="140" t="s">
        <v>133</v>
      </c>
      <c r="E163" s="141" t="s">
        <v>208</v>
      </c>
      <c r="F163" s="237" t="s">
        <v>209</v>
      </c>
      <c r="G163" s="238"/>
      <c r="H163" s="238"/>
      <c r="I163" s="238"/>
      <c r="J163" s="142" t="s">
        <v>136</v>
      </c>
      <c r="K163" s="181">
        <v>19.11</v>
      </c>
      <c r="L163" s="239"/>
      <c r="M163" s="238"/>
      <c r="N163" s="239">
        <f>ROUND(L163*K163,2)</f>
        <v>0</v>
      </c>
      <c r="O163" s="238"/>
      <c r="P163" s="238"/>
      <c r="Q163" s="238"/>
      <c r="R163" s="114"/>
      <c r="T163" s="143" t="s">
        <v>3</v>
      </c>
      <c r="U163" s="39" t="s">
        <v>42</v>
      </c>
      <c r="V163" s="144">
        <v>0.17899999999999999</v>
      </c>
      <c r="W163" s="144">
        <f>V163*K163</f>
        <v>3.4206899999999996</v>
      </c>
      <c r="X163" s="144">
        <v>8.8000000000000003E-4</v>
      </c>
      <c r="Y163" s="144">
        <f>X163*K163</f>
        <v>1.68168E-2</v>
      </c>
      <c r="Z163" s="144">
        <v>0</v>
      </c>
      <c r="AA163" s="145">
        <f>Z163*K163</f>
        <v>0</v>
      </c>
      <c r="AR163" s="16" t="s">
        <v>197</v>
      </c>
      <c r="AT163" s="16" t="s">
        <v>133</v>
      </c>
      <c r="AU163" s="16" t="s">
        <v>87</v>
      </c>
      <c r="AY163" s="16" t="s">
        <v>132</v>
      </c>
      <c r="BE163" s="146">
        <f>IF(U163="základní",N163,0)</f>
        <v>0</v>
      </c>
      <c r="BF163" s="146">
        <f>IF(U163="snížená",N163,0)</f>
        <v>0</v>
      </c>
      <c r="BG163" s="146">
        <f>IF(U163="zákl. přenesená",N163,0)</f>
        <v>0</v>
      </c>
      <c r="BH163" s="146">
        <f>IF(U163="sníž. přenesená",N163,0)</f>
        <v>0</v>
      </c>
      <c r="BI163" s="146">
        <f>IF(U163="nulová",N163,0)</f>
        <v>0</v>
      </c>
      <c r="BJ163" s="16" t="s">
        <v>20</v>
      </c>
      <c r="BK163" s="146">
        <f>ROUND(L163*K163,2)</f>
        <v>0</v>
      </c>
      <c r="BL163" s="16" t="s">
        <v>197</v>
      </c>
      <c r="BM163" s="16" t="s">
        <v>210</v>
      </c>
    </row>
    <row r="164" spans="2:65" s="1" customFormat="1" ht="26.45" customHeight="1" x14ac:dyDescent="0.3">
      <c r="B164" s="111"/>
      <c r="C164" s="161">
        <v>22</v>
      </c>
      <c r="D164" s="161" t="s">
        <v>148</v>
      </c>
      <c r="E164" s="162" t="s">
        <v>211</v>
      </c>
      <c r="F164" s="244" t="s">
        <v>212</v>
      </c>
      <c r="G164" s="245"/>
      <c r="H164" s="245"/>
      <c r="I164" s="245"/>
      <c r="J164" s="163" t="s">
        <v>136</v>
      </c>
      <c r="K164" s="184">
        <v>21.977</v>
      </c>
      <c r="L164" s="246"/>
      <c r="M164" s="245"/>
      <c r="N164" s="246">
        <f>ROUND(L164*K164,2)</f>
        <v>0</v>
      </c>
      <c r="O164" s="238"/>
      <c r="P164" s="238"/>
      <c r="Q164" s="238"/>
      <c r="R164" s="114"/>
      <c r="T164" s="143" t="s">
        <v>3</v>
      </c>
      <c r="U164" s="39" t="s">
        <v>42</v>
      </c>
      <c r="V164" s="144">
        <v>0</v>
      </c>
      <c r="W164" s="144">
        <f>V164*K164</f>
        <v>0</v>
      </c>
      <c r="X164" s="144">
        <v>5.1999999999999998E-3</v>
      </c>
      <c r="Y164" s="144">
        <f>X164*K164</f>
        <v>0.11428039999999999</v>
      </c>
      <c r="Z164" s="144">
        <v>0</v>
      </c>
      <c r="AA164" s="145">
        <f>Z164*K164</f>
        <v>0</v>
      </c>
      <c r="AR164" s="16" t="s">
        <v>206</v>
      </c>
      <c r="AT164" s="16" t="s">
        <v>148</v>
      </c>
      <c r="AU164" s="16" t="s">
        <v>87</v>
      </c>
      <c r="AY164" s="16" t="s">
        <v>132</v>
      </c>
      <c r="BE164" s="146">
        <f>IF(U164="základní",N164,0)</f>
        <v>0</v>
      </c>
      <c r="BF164" s="146">
        <f>IF(U164="snížená",N164,0)</f>
        <v>0</v>
      </c>
      <c r="BG164" s="146">
        <f>IF(U164="zákl. přenesená",N164,0)</f>
        <v>0</v>
      </c>
      <c r="BH164" s="146">
        <f>IF(U164="sníž. přenesená",N164,0)</f>
        <v>0</v>
      </c>
      <c r="BI164" s="146">
        <f>IF(U164="nulová",N164,0)</f>
        <v>0</v>
      </c>
      <c r="BJ164" s="16" t="s">
        <v>20</v>
      </c>
      <c r="BK164" s="146">
        <f>ROUND(L164*K164,2)</f>
        <v>0</v>
      </c>
      <c r="BL164" s="16" t="s">
        <v>197</v>
      </c>
      <c r="BM164" s="16" t="s">
        <v>213</v>
      </c>
    </row>
    <row r="165" spans="2:65" s="1" customFormat="1" ht="26.45" customHeight="1" x14ac:dyDescent="0.3">
      <c r="B165" s="111"/>
      <c r="C165" s="140">
        <v>23</v>
      </c>
      <c r="D165" s="140" t="s">
        <v>133</v>
      </c>
      <c r="E165" s="141" t="s">
        <v>214</v>
      </c>
      <c r="F165" s="237" t="s">
        <v>215</v>
      </c>
      <c r="G165" s="238"/>
      <c r="H165" s="238"/>
      <c r="I165" s="238"/>
      <c r="J165" s="142" t="s">
        <v>183</v>
      </c>
      <c r="K165" s="181">
        <v>0.13700000000000001</v>
      </c>
      <c r="L165" s="239"/>
      <c r="M165" s="238"/>
      <c r="N165" s="239">
        <f>ROUND(L165*K165,2)</f>
        <v>0</v>
      </c>
      <c r="O165" s="238"/>
      <c r="P165" s="238"/>
      <c r="Q165" s="238"/>
      <c r="R165" s="114"/>
      <c r="T165" s="143" t="s">
        <v>3</v>
      </c>
      <c r="U165" s="39" t="s">
        <v>42</v>
      </c>
      <c r="V165" s="144">
        <v>1.6850000000000001</v>
      </c>
      <c r="W165" s="144">
        <f>V165*K165</f>
        <v>0.23084500000000002</v>
      </c>
      <c r="X165" s="144">
        <v>0</v>
      </c>
      <c r="Y165" s="144">
        <f>X165*K165</f>
        <v>0</v>
      </c>
      <c r="Z165" s="144">
        <v>0</v>
      </c>
      <c r="AA165" s="145">
        <f>Z165*K165</f>
        <v>0</v>
      </c>
      <c r="AR165" s="16" t="s">
        <v>197</v>
      </c>
      <c r="AT165" s="16" t="s">
        <v>133</v>
      </c>
      <c r="AU165" s="16" t="s">
        <v>87</v>
      </c>
      <c r="AY165" s="16" t="s">
        <v>132</v>
      </c>
      <c r="BE165" s="146">
        <f>IF(U165="základní",N165,0)</f>
        <v>0</v>
      </c>
      <c r="BF165" s="146">
        <f>IF(U165="snížená",N165,0)</f>
        <v>0</v>
      </c>
      <c r="BG165" s="146">
        <f>IF(U165="zákl. přenesená",N165,0)</f>
        <v>0</v>
      </c>
      <c r="BH165" s="146">
        <f>IF(U165="sníž. přenesená",N165,0)</f>
        <v>0</v>
      </c>
      <c r="BI165" s="146">
        <f>IF(U165="nulová",N165,0)</f>
        <v>0</v>
      </c>
      <c r="BJ165" s="16" t="s">
        <v>20</v>
      </c>
      <c r="BK165" s="146">
        <f>ROUND(L165*K165,2)</f>
        <v>0</v>
      </c>
      <c r="BL165" s="16" t="s">
        <v>197</v>
      </c>
      <c r="BM165" s="16" t="s">
        <v>216</v>
      </c>
    </row>
    <row r="166" spans="2:65" s="9" customFormat="1" ht="29.85" customHeight="1" x14ac:dyDescent="0.3">
      <c r="B166" s="129"/>
      <c r="C166" s="130"/>
      <c r="D166" s="139" t="s">
        <v>103</v>
      </c>
      <c r="E166" s="139"/>
      <c r="F166" s="139"/>
      <c r="G166" s="139"/>
      <c r="H166" s="139"/>
      <c r="I166" s="139"/>
      <c r="J166" s="139"/>
      <c r="K166" s="185"/>
      <c r="L166" s="139"/>
      <c r="M166" s="139"/>
      <c r="N166" s="231">
        <f>BK166</f>
        <v>0</v>
      </c>
      <c r="O166" s="232"/>
      <c r="P166" s="232"/>
      <c r="Q166" s="232"/>
      <c r="R166" s="132"/>
      <c r="T166" s="133"/>
      <c r="U166" s="130"/>
      <c r="V166" s="130"/>
      <c r="W166" s="134">
        <f>SUM(W167:W171)</f>
        <v>19.439800000000002</v>
      </c>
      <c r="X166" s="130"/>
      <c r="Y166" s="134">
        <f>SUM(Y167:Y171)</f>
        <v>0.72617199999999993</v>
      </c>
      <c r="Z166" s="130"/>
      <c r="AA166" s="135">
        <f>SUM(AA167:AA171)</f>
        <v>0</v>
      </c>
      <c r="AR166" s="136" t="s">
        <v>87</v>
      </c>
      <c r="AT166" s="137" t="s">
        <v>76</v>
      </c>
      <c r="AU166" s="137" t="s">
        <v>20</v>
      </c>
      <c r="AY166" s="136" t="s">
        <v>132</v>
      </c>
      <c r="BK166" s="138">
        <f>SUM(BK167:BK171)</f>
        <v>0</v>
      </c>
    </row>
    <row r="167" spans="2:65" s="1" customFormat="1" ht="26.45" customHeight="1" x14ac:dyDescent="0.3">
      <c r="B167" s="111"/>
      <c r="C167" s="140">
        <v>24</v>
      </c>
      <c r="D167" s="140" t="s">
        <v>133</v>
      </c>
      <c r="E167" s="141" t="s">
        <v>217</v>
      </c>
      <c r="F167" s="237" t="s">
        <v>218</v>
      </c>
      <c r="G167" s="238"/>
      <c r="H167" s="238"/>
      <c r="I167" s="238"/>
      <c r="J167" s="142" t="s">
        <v>136</v>
      </c>
      <c r="K167" s="181">
        <v>80.239999999999995</v>
      </c>
      <c r="L167" s="239"/>
      <c r="M167" s="238"/>
      <c r="N167" s="239">
        <f>ROUND(L167*K167,2)</f>
        <v>0</v>
      </c>
      <c r="O167" s="238"/>
      <c r="P167" s="238"/>
      <c r="Q167" s="238"/>
      <c r="R167" s="114"/>
      <c r="T167" s="143" t="s">
        <v>3</v>
      </c>
      <c r="U167" s="39" t="s">
        <v>42</v>
      </c>
      <c r="V167" s="144">
        <v>0.23100000000000001</v>
      </c>
      <c r="W167" s="144">
        <f>V167*K167</f>
        <v>18.535440000000001</v>
      </c>
      <c r="X167" s="144">
        <v>2.9999999999999997E-4</v>
      </c>
      <c r="Y167" s="144">
        <f>X167*K167</f>
        <v>2.4071999999999996E-2</v>
      </c>
      <c r="Z167" s="144">
        <v>0</v>
      </c>
      <c r="AA167" s="145">
        <f>Z167*K167</f>
        <v>0</v>
      </c>
      <c r="AR167" s="16" t="s">
        <v>197</v>
      </c>
      <c r="AT167" s="16" t="s">
        <v>133</v>
      </c>
      <c r="AU167" s="16" t="s">
        <v>87</v>
      </c>
      <c r="AY167" s="16" t="s">
        <v>132</v>
      </c>
      <c r="BE167" s="146">
        <f>IF(U167="základní",N167,0)</f>
        <v>0</v>
      </c>
      <c r="BF167" s="146">
        <f>IF(U167="snížená",N167,0)</f>
        <v>0</v>
      </c>
      <c r="BG167" s="146">
        <f>IF(U167="zákl. přenesená",N167,0)</f>
        <v>0</v>
      </c>
      <c r="BH167" s="146">
        <f>IF(U167="sníž. přenesená",N167,0)</f>
        <v>0</v>
      </c>
      <c r="BI167" s="146">
        <f>IF(U167="nulová",N167,0)</f>
        <v>0</v>
      </c>
      <c r="BJ167" s="16" t="s">
        <v>20</v>
      </c>
      <c r="BK167" s="146">
        <f>ROUND(L167*K167,2)</f>
        <v>0</v>
      </c>
      <c r="BL167" s="16" t="s">
        <v>197</v>
      </c>
      <c r="BM167" s="16" t="s">
        <v>219</v>
      </c>
    </row>
    <row r="168" spans="2:65" s="1" customFormat="1" ht="26.45" customHeight="1" x14ac:dyDescent="0.3">
      <c r="B168" s="111"/>
      <c r="C168" s="140"/>
      <c r="D168" s="140"/>
      <c r="E168" s="141"/>
      <c r="F168" s="264" t="s">
        <v>338</v>
      </c>
      <c r="G168" s="263"/>
      <c r="H168" s="263"/>
      <c r="I168" s="263"/>
      <c r="J168" s="142"/>
      <c r="K168" s="181"/>
      <c r="L168" s="179"/>
      <c r="M168" s="178"/>
      <c r="N168" s="179"/>
      <c r="O168" s="178"/>
      <c r="P168" s="178"/>
      <c r="Q168" s="178"/>
      <c r="R168" s="114"/>
      <c r="T168" s="143"/>
      <c r="U168" s="39"/>
      <c r="V168" s="144"/>
      <c r="W168" s="144"/>
      <c r="X168" s="144"/>
      <c r="Y168" s="144"/>
      <c r="Z168" s="144"/>
      <c r="AA168" s="145"/>
      <c r="AR168" s="16"/>
      <c r="AT168" s="16"/>
      <c r="AU168" s="16"/>
      <c r="AY168" s="16"/>
      <c r="BE168" s="146"/>
      <c r="BF168" s="146"/>
      <c r="BG168" s="146"/>
      <c r="BH168" s="146"/>
      <c r="BI168" s="146"/>
      <c r="BJ168" s="16"/>
      <c r="BK168" s="146"/>
      <c r="BL168" s="16"/>
      <c r="BM168" s="16"/>
    </row>
    <row r="169" spans="2:65" s="1" customFormat="1" ht="26.45" customHeight="1" x14ac:dyDescent="0.3">
      <c r="B169" s="111"/>
      <c r="C169" s="161">
        <v>25</v>
      </c>
      <c r="D169" s="161" t="s">
        <v>148</v>
      </c>
      <c r="E169" s="162" t="s">
        <v>220</v>
      </c>
      <c r="F169" s="244" t="s">
        <v>221</v>
      </c>
      <c r="G169" s="245"/>
      <c r="H169" s="245"/>
      <c r="I169" s="245"/>
      <c r="J169" s="163" t="s">
        <v>136</v>
      </c>
      <c r="K169" s="184">
        <v>80.239999999999995</v>
      </c>
      <c r="L169" s="246"/>
      <c r="M169" s="245"/>
      <c r="N169" s="246">
        <f>ROUND(L169*K169,2)</f>
        <v>0</v>
      </c>
      <c r="O169" s="238"/>
      <c r="P169" s="238"/>
      <c r="Q169" s="238"/>
      <c r="R169" s="114"/>
      <c r="T169" s="143" t="s">
        <v>3</v>
      </c>
      <c r="U169" s="39" t="s">
        <v>42</v>
      </c>
      <c r="V169" s="144">
        <v>0</v>
      </c>
      <c r="W169" s="144">
        <f>V169*K169</f>
        <v>0</v>
      </c>
      <c r="X169" s="144">
        <v>7.0000000000000001E-3</v>
      </c>
      <c r="Y169" s="144">
        <f>X169*K169</f>
        <v>0.56167999999999996</v>
      </c>
      <c r="Z169" s="144">
        <v>0</v>
      </c>
      <c r="AA169" s="145">
        <f>Z169*K169</f>
        <v>0</v>
      </c>
      <c r="AR169" s="16" t="s">
        <v>206</v>
      </c>
      <c r="AT169" s="16" t="s">
        <v>148</v>
      </c>
      <c r="AU169" s="16" t="s">
        <v>87</v>
      </c>
      <c r="AY169" s="16" t="s">
        <v>132</v>
      </c>
      <c r="BE169" s="146">
        <f>IF(U169="základní",N169,0)</f>
        <v>0</v>
      </c>
      <c r="BF169" s="146">
        <f>IF(U169="snížená",N169,0)</f>
        <v>0</v>
      </c>
      <c r="BG169" s="146">
        <f>IF(U169="zákl. přenesená",N169,0)</f>
        <v>0</v>
      </c>
      <c r="BH169" s="146">
        <f>IF(U169="sníž. přenesená",N169,0)</f>
        <v>0</v>
      </c>
      <c r="BI169" s="146">
        <f>IF(U169="nulová",N169,0)</f>
        <v>0</v>
      </c>
      <c r="BJ169" s="16" t="s">
        <v>20</v>
      </c>
      <c r="BK169" s="146">
        <f>ROUND(L169*K169,2)</f>
        <v>0</v>
      </c>
      <c r="BL169" s="16" t="s">
        <v>197</v>
      </c>
      <c r="BM169" s="16" t="s">
        <v>222</v>
      </c>
    </row>
    <row r="170" spans="2:65" s="1" customFormat="1" ht="26.45" customHeight="1" x14ac:dyDescent="0.3">
      <c r="B170" s="111"/>
      <c r="C170" s="161">
        <v>26</v>
      </c>
      <c r="D170" s="161" t="s">
        <v>148</v>
      </c>
      <c r="E170" s="162" t="s">
        <v>223</v>
      </c>
      <c r="F170" s="244" t="s">
        <v>224</v>
      </c>
      <c r="G170" s="245"/>
      <c r="H170" s="245"/>
      <c r="I170" s="245"/>
      <c r="J170" s="163" t="s">
        <v>136</v>
      </c>
      <c r="K170" s="184">
        <v>80.239999999999995</v>
      </c>
      <c r="L170" s="246"/>
      <c r="M170" s="245"/>
      <c r="N170" s="246">
        <f>ROUND(L170*K170,2)</f>
        <v>0</v>
      </c>
      <c r="O170" s="238"/>
      <c r="P170" s="238"/>
      <c r="Q170" s="238"/>
      <c r="R170" s="114"/>
      <c r="T170" s="143" t="s">
        <v>3</v>
      </c>
      <c r="U170" s="39" t="s">
        <v>42</v>
      </c>
      <c r="V170" s="144">
        <v>0</v>
      </c>
      <c r="W170" s="144">
        <f>V170*K170</f>
        <v>0</v>
      </c>
      <c r="X170" s="144">
        <v>1.75E-3</v>
      </c>
      <c r="Y170" s="144">
        <f>X170*K170</f>
        <v>0.14041999999999999</v>
      </c>
      <c r="Z170" s="144">
        <v>0</v>
      </c>
      <c r="AA170" s="145">
        <f>Z170*K170</f>
        <v>0</v>
      </c>
      <c r="AR170" s="16" t="s">
        <v>206</v>
      </c>
      <c r="AT170" s="16" t="s">
        <v>148</v>
      </c>
      <c r="AU170" s="16" t="s">
        <v>87</v>
      </c>
      <c r="AY170" s="16" t="s">
        <v>132</v>
      </c>
      <c r="BE170" s="146">
        <f>IF(U170="základní",N170,0)</f>
        <v>0</v>
      </c>
      <c r="BF170" s="146">
        <f>IF(U170="snížená",N170,0)</f>
        <v>0</v>
      </c>
      <c r="BG170" s="146">
        <f>IF(U170="zákl. přenesená",N170,0)</f>
        <v>0</v>
      </c>
      <c r="BH170" s="146">
        <f>IF(U170="sníž. přenesená",N170,0)</f>
        <v>0</v>
      </c>
      <c r="BI170" s="146">
        <f>IF(U170="nulová",N170,0)</f>
        <v>0</v>
      </c>
      <c r="BJ170" s="16" t="s">
        <v>20</v>
      </c>
      <c r="BK170" s="146">
        <f>ROUND(L170*K170,2)</f>
        <v>0</v>
      </c>
      <c r="BL170" s="16" t="s">
        <v>197</v>
      </c>
      <c r="BM170" s="16" t="s">
        <v>225</v>
      </c>
    </row>
    <row r="171" spans="2:65" s="1" customFormat="1" ht="26.45" customHeight="1" x14ac:dyDescent="0.3">
      <c r="B171" s="111"/>
      <c r="C171" s="140">
        <v>27</v>
      </c>
      <c r="D171" s="140" t="s">
        <v>133</v>
      </c>
      <c r="E171" s="141" t="s">
        <v>226</v>
      </c>
      <c r="F171" s="237" t="s">
        <v>227</v>
      </c>
      <c r="G171" s="238"/>
      <c r="H171" s="238"/>
      <c r="I171" s="238"/>
      <c r="J171" s="142" t="s">
        <v>183</v>
      </c>
      <c r="K171" s="181">
        <v>0.46</v>
      </c>
      <c r="L171" s="239"/>
      <c r="M171" s="238"/>
      <c r="N171" s="239">
        <f>ROUND(L171*K171,2)</f>
        <v>0</v>
      </c>
      <c r="O171" s="238"/>
      <c r="P171" s="238"/>
      <c r="Q171" s="238"/>
      <c r="R171" s="114"/>
      <c r="T171" s="143" t="s">
        <v>3</v>
      </c>
      <c r="U171" s="39" t="s">
        <v>42</v>
      </c>
      <c r="V171" s="144">
        <v>1.966</v>
      </c>
      <c r="W171" s="144">
        <f>V171*K171</f>
        <v>0.90436000000000005</v>
      </c>
      <c r="X171" s="144">
        <v>0</v>
      </c>
      <c r="Y171" s="144">
        <f>X171*K171</f>
        <v>0</v>
      </c>
      <c r="Z171" s="144">
        <v>0</v>
      </c>
      <c r="AA171" s="145">
        <f>Z171*K171</f>
        <v>0</v>
      </c>
      <c r="AR171" s="16" t="s">
        <v>197</v>
      </c>
      <c r="AT171" s="16" t="s">
        <v>133</v>
      </c>
      <c r="AU171" s="16" t="s">
        <v>87</v>
      </c>
      <c r="AY171" s="16" t="s">
        <v>132</v>
      </c>
      <c r="BE171" s="146">
        <f>IF(U171="základní",N171,0)</f>
        <v>0</v>
      </c>
      <c r="BF171" s="146">
        <f>IF(U171="snížená",N171,0)</f>
        <v>0</v>
      </c>
      <c r="BG171" s="146">
        <f>IF(U171="zákl. přenesená",N171,0)</f>
        <v>0</v>
      </c>
      <c r="BH171" s="146">
        <f>IF(U171="sníž. přenesená",N171,0)</f>
        <v>0</v>
      </c>
      <c r="BI171" s="146">
        <f>IF(U171="nulová",N171,0)</f>
        <v>0</v>
      </c>
      <c r="BJ171" s="16" t="s">
        <v>20</v>
      </c>
      <c r="BK171" s="146">
        <f>ROUND(L171*K171,2)</f>
        <v>0</v>
      </c>
      <c r="BL171" s="16" t="s">
        <v>197</v>
      </c>
      <c r="BM171" s="16" t="s">
        <v>228</v>
      </c>
    </row>
    <row r="172" spans="2:65" s="9" customFormat="1" ht="29.85" customHeight="1" x14ac:dyDescent="0.3">
      <c r="B172" s="129"/>
      <c r="C172" s="130"/>
      <c r="D172" s="139" t="s">
        <v>104</v>
      </c>
      <c r="E172" s="139"/>
      <c r="F172" s="139"/>
      <c r="G172" s="139"/>
      <c r="H172" s="139"/>
      <c r="I172" s="139"/>
      <c r="J172" s="139"/>
      <c r="K172" s="185"/>
      <c r="L172" s="139"/>
      <c r="M172" s="139"/>
      <c r="N172" s="231">
        <f>BK172</f>
        <v>0</v>
      </c>
      <c r="O172" s="232"/>
      <c r="P172" s="232"/>
      <c r="Q172" s="232"/>
      <c r="R172" s="132"/>
      <c r="T172" s="133"/>
      <c r="U172" s="130"/>
      <c r="V172" s="130"/>
      <c r="W172" s="134">
        <f>SUM(W173:W176)</f>
        <v>8.6385649999999998</v>
      </c>
      <c r="X172" s="130"/>
      <c r="Y172" s="134">
        <f>SUM(Y173:Y176)</f>
        <v>0.35462280000000002</v>
      </c>
      <c r="Z172" s="130"/>
      <c r="AA172" s="135">
        <f>SUM(AA173:AA176)</f>
        <v>0</v>
      </c>
      <c r="AR172" s="136" t="s">
        <v>87</v>
      </c>
      <c r="AT172" s="137" t="s">
        <v>76</v>
      </c>
      <c r="AU172" s="137" t="s">
        <v>20</v>
      </c>
      <c r="AY172" s="136" t="s">
        <v>132</v>
      </c>
      <c r="BK172" s="138">
        <f>SUM(BK173:BK176)</f>
        <v>0</v>
      </c>
    </row>
    <row r="173" spans="2:65" s="1" customFormat="1" ht="26.45" customHeight="1" x14ac:dyDescent="0.3">
      <c r="B173" s="111"/>
      <c r="C173" s="140">
        <v>28</v>
      </c>
      <c r="D173" s="140" t="s">
        <v>133</v>
      </c>
      <c r="E173" s="141" t="s">
        <v>229</v>
      </c>
      <c r="F173" s="237" t="s">
        <v>230</v>
      </c>
      <c r="G173" s="238"/>
      <c r="H173" s="238"/>
      <c r="I173" s="238"/>
      <c r="J173" s="142" t="s">
        <v>136</v>
      </c>
      <c r="K173" s="181">
        <v>36.26</v>
      </c>
      <c r="L173" s="239"/>
      <c r="M173" s="238"/>
      <c r="N173" s="239">
        <f>ROUND(L173*K173,2)</f>
        <v>0</v>
      </c>
      <c r="O173" s="238"/>
      <c r="P173" s="238"/>
      <c r="Q173" s="238"/>
      <c r="R173" s="114"/>
      <c r="T173" s="143" t="s">
        <v>3</v>
      </c>
      <c r="U173" s="39" t="s">
        <v>42</v>
      </c>
      <c r="V173" s="144">
        <v>0.22</v>
      </c>
      <c r="W173" s="144">
        <f>V173*K173</f>
        <v>7.9771999999999998</v>
      </c>
      <c r="X173" s="144">
        <v>9.7800000000000005E-3</v>
      </c>
      <c r="Y173" s="144">
        <f>X173*K173</f>
        <v>0.35462280000000002</v>
      </c>
      <c r="Z173" s="144">
        <v>0</v>
      </c>
      <c r="AA173" s="145">
        <f>Z173*K173</f>
        <v>0</v>
      </c>
      <c r="AR173" s="16" t="s">
        <v>197</v>
      </c>
      <c r="AT173" s="16" t="s">
        <v>133</v>
      </c>
      <c r="AU173" s="16" t="s">
        <v>87</v>
      </c>
      <c r="AY173" s="16" t="s">
        <v>132</v>
      </c>
      <c r="BE173" s="146">
        <f>IF(U173="základní",N173,0)</f>
        <v>0</v>
      </c>
      <c r="BF173" s="146">
        <f>IF(U173="snížená",N173,0)</f>
        <v>0</v>
      </c>
      <c r="BG173" s="146">
        <f>IF(U173="zákl. přenesená",N173,0)</f>
        <v>0</v>
      </c>
      <c r="BH173" s="146">
        <f>IF(U173="sníž. přenesená",N173,0)</f>
        <v>0</v>
      </c>
      <c r="BI173" s="146">
        <f>IF(U173="nulová",N173,0)</f>
        <v>0</v>
      </c>
      <c r="BJ173" s="16" t="s">
        <v>20</v>
      </c>
      <c r="BK173" s="146">
        <f>ROUND(L173*K173,2)</f>
        <v>0</v>
      </c>
      <c r="BL173" s="16" t="s">
        <v>197</v>
      </c>
      <c r="BM173" s="16" t="s">
        <v>231</v>
      </c>
    </row>
    <row r="174" spans="2:65" s="10" customFormat="1" ht="20.45" customHeight="1" x14ac:dyDescent="0.3">
      <c r="B174" s="147"/>
      <c r="C174" s="148"/>
      <c r="D174" s="148"/>
      <c r="E174" s="149" t="s">
        <v>3</v>
      </c>
      <c r="F174" s="241" t="s">
        <v>232</v>
      </c>
      <c r="G174" s="242"/>
      <c r="H174" s="242"/>
      <c r="I174" s="242"/>
      <c r="J174" s="148"/>
      <c r="K174" s="182" t="s">
        <v>3</v>
      </c>
      <c r="L174" s="148"/>
      <c r="M174" s="148"/>
      <c r="N174" s="148"/>
      <c r="O174" s="148"/>
      <c r="P174" s="148"/>
      <c r="Q174" s="148"/>
      <c r="R174" s="150"/>
      <c r="T174" s="151"/>
      <c r="U174" s="148"/>
      <c r="V174" s="148"/>
      <c r="W174" s="148"/>
      <c r="X174" s="148"/>
      <c r="Y174" s="148"/>
      <c r="Z174" s="148"/>
      <c r="AA174" s="152"/>
      <c r="AT174" s="153" t="s">
        <v>140</v>
      </c>
      <c r="AU174" s="153" t="s">
        <v>87</v>
      </c>
      <c r="AV174" s="10" t="s">
        <v>20</v>
      </c>
      <c r="AW174" s="10" t="s">
        <v>34</v>
      </c>
      <c r="AX174" s="10" t="s">
        <v>77</v>
      </c>
      <c r="AY174" s="153" t="s">
        <v>132</v>
      </c>
    </row>
    <row r="175" spans="2:65" s="11" customFormat="1" ht="20.45" customHeight="1" x14ac:dyDescent="0.3">
      <c r="B175" s="154"/>
      <c r="C175" s="155"/>
      <c r="D175" s="155"/>
      <c r="E175" s="156" t="s">
        <v>3</v>
      </c>
      <c r="F175" s="243" t="s">
        <v>233</v>
      </c>
      <c r="G175" s="236"/>
      <c r="H175" s="236"/>
      <c r="I175" s="236"/>
      <c r="J175" s="155"/>
      <c r="K175" s="183">
        <v>36.26</v>
      </c>
      <c r="L175" s="155"/>
      <c r="M175" s="155"/>
      <c r="N175" s="155"/>
      <c r="O175" s="155"/>
      <c r="P175" s="155"/>
      <c r="Q175" s="155"/>
      <c r="R175" s="157"/>
      <c r="T175" s="158"/>
      <c r="U175" s="155"/>
      <c r="V175" s="155"/>
      <c r="W175" s="155"/>
      <c r="X175" s="155"/>
      <c r="Y175" s="155"/>
      <c r="Z175" s="155"/>
      <c r="AA175" s="159"/>
      <c r="AT175" s="160" t="s">
        <v>140</v>
      </c>
      <c r="AU175" s="160" t="s">
        <v>87</v>
      </c>
      <c r="AV175" s="11" t="s">
        <v>87</v>
      </c>
      <c r="AW175" s="11" t="s">
        <v>34</v>
      </c>
      <c r="AX175" s="11" t="s">
        <v>20</v>
      </c>
      <c r="AY175" s="160" t="s">
        <v>132</v>
      </c>
    </row>
    <row r="176" spans="2:65" s="1" customFormat="1" ht="26.45" customHeight="1" x14ac:dyDescent="0.3">
      <c r="B176" s="111"/>
      <c r="C176" s="140">
        <v>29</v>
      </c>
      <c r="D176" s="140" t="s">
        <v>133</v>
      </c>
      <c r="E176" s="141" t="s">
        <v>234</v>
      </c>
      <c r="F176" s="237" t="s">
        <v>235</v>
      </c>
      <c r="G176" s="238"/>
      <c r="H176" s="238"/>
      <c r="I176" s="238"/>
      <c r="J176" s="142" t="s">
        <v>183</v>
      </c>
      <c r="K176" s="181">
        <v>0.35499999999999998</v>
      </c>
      <c r="L176" s="239"/>
      <c r="M176" s="238"/>
      <c r="N176" s="239">
        <f>ROUND(L176*K176,2)</f>
        <v>0</v>
      </c>
      <c r="O176" s="238"/>
      <c r="P176" s="238"/>
      <c r="Q176" s="238"/>
      <c r="R176" s="114"/>
      <c r="T176" s="143" t="s">
        <v>3</v>
      </c>
      <c r="U176" s="39" t="s">
        <v>42</v>
      </c>
      <c r="V176" s="144">
        <v>1.863</v>
      </c>
      <c r="W176" s="144">
        <f>V176*K176</f>
        <v>0.66136499999999998</v>
      </c>
      <c r="X176" s="144">
        <v>0</v>
      </c>
      <c r="Y176" s="144">
        <f>X176*K176</f>
        <v>0</v>
      </c>
      <c r="Z176" s="144">
        <v>0</v>
      </c>
      <c r="AA176" s="145">
        <f>Z176*K176</f>
        <v>0</v>
      </c>
      <c r="AR176" s="16" t="s">
        <v>197</v>
      </c>
      <c r="AT176" s="16" t="s">
        <v>133</v>
      </c>
      <c r="AU176" s="16" t="s">
        <v>87</v>
      </c>
      <c r="AY176" s="16" t="s">
        <v>132</v>
      </c>
      <c r="BE176" s="146">
        <f>IF(U176="základní",N176,0)</f>
        <v>0</v>
      </c>
      <c r="BF176" s="146">
        <f>IF(U176="snížená",N176,0)</f>
        <v>0</v>
      </c>
      <c r="BG176" s="146">
        <f>IF(U176="zákl. přenesená",N176,0)</f>
        <v>0</v>
      </c>
      <c r="BH176" s="146">
        <f>IF(U176="sníž. přenesená",N176,0)</f>
        <v>0</v>
      </c>
      <c r="BI176" s="146">
        <f>IF(U176="nulová",N176,0)</f>
        <v>0</v>
      </c>
      <c r="BJ176" s="16" t="s">
        <v>20</v>
      </c>
      <c r="BK176" s="146">
        <f>ROUND(L176*K176,2)</f>
        <v>0</v>
      </c>
      <c r="BL176" s="16" t="s">
        <v>197</v>
      </c>
      <c r="BM176" s="16" t="s">
        <v>236</v>
      </c>
    </row>
    <row r="177" spans="2:65" s="9" customFormat="1" ht="29.85" customHeight="1" x14ac:dyDescent="0.3">
      <c r="B177" s="129"/>
      <c r="C177" s="130"/>
      <c r="D177" s="139" t="s">
        <v>105</v>
      </c>
      <c r="E177" s="139"/>
      <c r="F177" s="139"/>
      <c r="G177" s="139"/>
      <c r="H177" s="139"/>
      <c r="I177" s="139"/>
      <c r="J177" s="139"/>
      <c r="K177" s="185"/>
      <c r="L177" s="139"/>
      <c r="M177" s="139"/>
      <c r="N177" s="231">
        <f>BK177</f>
        <v>0</v>
      </c>
      <c r="O177" s="232"/>
      <c r="P177" s="232"/>
      <c r="Q177" s="232"/>
      <c r="R177" s="132"/>
      <c r="T177" s="133"/>
      <c r="U177" s="130"/>
      <c r="V177" s="130"/>
      <c r="W177" s="134">
        <f>SUM(W178:W182)</f>
        <v>36.423143999999994</v>
      </c>
      <c r="X177" s="130"/>
      <c r="Y177" s="134">
        <f>SUM(Y178:Y182)</f>
        <v>0</v>
      </c>
      <c r="Z177" s="130"/>
      <c r="AA177" s="135">
        <f>SUM(AA178:AA182)</f>
        <v>2.238696</v>
      </c>
      <c r="AR177" s="136" t="s">
        <v>87</v>
      </c>
      <c r="AT177" s="137" t="s">
        <v>76</v>
      </c>
      <c r="AU177" s="137" t="s">
        <v>20</v>
      </c>
      <c r="AY177" s="136" t="s">
        <v>132</v>
      </c>
      <c r="BK177" s="138">
        <f>SUM(BK178:BK182)</f>
        <v>0</v>
      </c>
    </row>
    <row r="178" spans="2:65" s="1" customFormat="1" ht="26.45" customHeight="1" x14ac:dyDescent="0.3">
      <c r="B178" s="111"/>
      <c r="C178" s="140">
        <v>30</v>
      </c>
      <c r="D178" s="140" t="s">
        <v>133</v>
      </c>
      <c r="E178" s="141" t="s">
        <v>237</v>
      </c>
      <c r="F178" s="237" t="s">
        <v>337</v>
      </c>
      <c r="G178" s="238"/>
      <c r="H178" s="238"/>
      <c r="I178" s="238"/>
      <c r="J178" s="142" t="s">
        <v>136</v>
      </c>
      <c r="K178" s="181">
        <v>80.239999999999995</v>
      </c>
      <c r="L178" s="239"/>
      <c r="M178" s="238"/>
      <c r="N178" s="239">
        <f>ROUND(L178*K178,2)</f>
        <v>0</v>
      </c>
      <c r="O178" s="238"/>
      <c r="P178" s="238"/>
      <c r="Q178" s="238"/>
      <c r="R178" s="114"/>
      <c r="T178" s="143" t="s">
        <v>3</v>
      </c>
      <c r="U178" s="39" t="s">
        <v>42</v>
      </c>
      <c r="V178" s="144">
        <v>0.16</v>
      </c>
      <c r="W178" s="144">
        <f>V178*K178</f>
        <v>12.8384</v>
      </c>
      <c r="X178" s="144">
        <v>0</v>
      </c>
      <c r="Y178" s="144">
        <f>X178*K178</f>
        <v>0</v>
      </c>
      <c r="Z178" s="144">
        <v>1.7250000000000001E-2</v>
      </c>
      <c r="AA178" s="145">
        <f>Z178*K178</f>
        <v>1.3841399999999999</v>
      </c>
      <c r="AR178" s="16" t="s">
        <v>197</v>
      </c>
      <c r="AT178" s="16" t="s">
        <v>133</v>
      </c>
      <c r="AU178" s="16" t="s">
        <v>87</v>
      </c>
      <c r="AY178" s="16" t="s">
        <v>132</v>
      </c>
      <c r="BE178" s="146">
        <f>IF(U178="základní",N178,0)</f>
        <v>0</v>
      </c>
      <c r="BF178" s="146">
        <f>IF(U178="snížená",N178,0)</f>
        <v>0</v>
      </c>
      <c r="BG178" s="146">
        <f>IF(U178="zákl. přenesená",N178,0)</f>
        <v>0</v>
      </c>
      <c r="BH178" s="146">
        <f>IF(U178="sníž. přenesená",N178,0)</f>
        <v>0</v>
      </c>
      <c r="BI178" s="146">
        <f>IF(U178="nulová",N178,0)</f>
        <v>0</v>
      </c>
      <c r="BJ178" s="16" t="s">
        <v>20</v>
      </c>
      <c r="BK178" s="146">
        <f>ROUND(L178*K178,2)</f>
        <v>0</v>
      </c>
      <c r="BL178" s="16" t="s">
        <v>197</v>
      </c>
      <c r="BM178" s="16" t="s">
        <v>238</v>
      </c>
    </row>
    <row r="179" spans="2:65" s="1" customFormat="1" ht="26.45" customHeight="1" x14ac:dyDescent="0.3">
      <c r="B179" s="111"/>
      <c r="C179" s="140"/>
      <c r="D179" s="140"/>
      <c r="E179" s="141"/>
      <c r="F179" s="264" t="s">
        <v>338</v>
      </c>
      <c r="G179" s="263"/>
      <c r="H179" s="263"/>
      <c r="I179" s="263"/>
      <c r="J179" s="142"/>
      <c r="K179" s="181"/>
      <c r="L179" s="179"/>
      <c r="M179" s="178"/>
      <c r="N179" s="179"/>
      <c r="O179" s="178"/>
      <c r="P179" s="178"/>
      <c r="Q179" s="178"/>
      <c r="R179" s="114"/>
      <c r="T179" s="143"/>
      <c r="U179" s="39"/>
      <c r="V179" s="144"/>
      <c r="W179" s="144"/>
      <c r="X179" s="144"/>
      <c r="Y179" s="144"/>
      <c r="Z179" s="144"/>
      <c r="AA179" s="145"/>
      <c r="AR179" s="16"/>
      <c r="AT179" s="16"/>
      <c r="AU179" s="16"/>
      <c r="AY179" s="16"/>
      <c r="BE179" s="146"/>
      <c r="BF179" s="146"/>
      <c r="BG179" s="146"/>
      <c r="BH179" s="146"/>
      <c r="BI179" s="146"/>
      <c r="BJ179" s="16"/>
      <c r="BK179" s="146"/>
      <c r="BL179" s="16"/>
      <c r="BM179" s="16"/>
    </row>
    <row r="180" spans="2:65" s="1" customFormat="1" ht="26.45" customHeight="1" x14ac:dyDescent="0.3">
      <c r="B180" s="111"/>
      <c r="C180" s="140">
        <v>31</v>
      </c>
      <c r="D180" s="140" t="s">
        <v>133</v>
      </c>
      <c r="E180" s="141" t="s">
        <v>240</v>
      </c>
      <c r="F180" s="237" t="s">
        <v>365</v>
      </c>
      <c r="G180" s="238"/>
      <c r="H180" s="238"/>
      <c r="I180" s="238"/>
      <c r="J180" s="142" t="s">
        <v>136</v>
      </c>
      <c r="K180" s="181">
        <v>80.239999999999995</v>
      </c>
      <c r="L180" s="239"/>
      <c r="M180" s="238"/>
      <c r="N180" s="239">
        <f>ROUND(L180*K180,2)</f>
        <v>0</v>
      </c>
      <c r="O180" s="238"/>
      <c r="P180" s="238"/>
      <c r="Q180" s="238"/>
      <c r="R180" s="114"/>
      <c r="T180" s="143" t="s">
        <v>3</v>
      </c>
      <c r="U180" s="39" t="s">
        <v>42</v>
      </c>
      <c r="V180" s="144">
        <v>0.28699999999999998</v>
      </c>
      <c r="W180" s="144">
        <f>V180*K180</f>
        <v>23.028879999999997</v>
      </c>
      <c r="X180" s="144">
        <v>0</v>
      </c>
      <c r="Y180" s="144">
        <f>X180*K180</f>
        <v>0</v>
      </c>
      <c r="Z180" s="144">
        <v>1.065E-2</v>
      </c>
      <c r="AA180" s="145">
        <f>Z180*K180</f>
        <v>0.85455599999999987</v>
      </c>
      <c r="AR180" s="16" t="s">
        <v>197</v>
      </c>
      <c r="AT180" s="16" t="s">
        <v>133</v>
      </c>
      <c r="AU180" s="16" t="s">
        <v>87</v>
      </c>
      <c r="AY180" s="16" t="s">
        <v>132</v>
      </c>
      <c r="BE180" s="146">
        <f>IF(U180="základní",N180,0)</f>
        <v>0</v>
      </c>
      <c r="BF180" s="146">
        <f>IF(U180="snížená",N180,0)</f>
        <v>0</v>
      </c>
      <c r="BG180" s="146">
        <f>IF(U180="zákl. přenesená",N180,0)</f>
        <v>0</v>
      </c>
      <c r="BH180" s="146">
        <f>IF(U180="sníž. přenesená",N180,0)</f>
        <v>0</v>
      </c>
      <c r="BI180" s="146">
        <f>IF(U180="nulová",N180,0)</f>
        <v>0</v>
      </c>
      <c r="BJ180" s="16" t="s">
        <v>20</v>
      </c>
      <c r="BK180" s="146">
        <f>ROUND(L180*K180,2)</f>
        <v>0</v>
      </c>
      <c r="BL180" s="16" t="s">
        <v>197</v>
      </c>
      <c r="BM180" s="16" t="s">
        <v>241</v>
      </c>
    </row>
    <row r="181" spans="2:65" s="11" customFormat="1" ht="20.45" customHeight="1" x14ac:dyDescent="0.3">
      <c r="B181" s="154"/>
      <c r="C181" s="155"/>
      <c r="D181" s="155"/>
      <c r="E181" s="156" t="s">
        <v>3</v>
      </c>
      <c r="F181" s="262" t="s">
        <v>336</v>
      </c>
      <c r="G181" s="263"/>
      <c r="H181" s="263"/>
      <c r="I181" s="263"/>
      <c r="J181" s="155"/>
      <c r="K181" s="183">
        <v>43.4</v>
      </c>
      <c r="L181" s="155"/>
      <c r="M181" s="155"/>
      <c r="N181" s="155"/>
      <c r="O181" s="155"/>
      <c r="P181" s="155"/>
      <c r="Q181" s="155"/>
      <c r="R181" s="157"/>
      <c r="T181" s="158"/>
      <c r="U181" s="155"/>
      <c r="V181" s="155"/>
      <c r="W181" s="155"/>
      <c r="X181" s="155"/>
      <c r="Y181" s="155"/>
      <c r="Z181" s="155"/>
      <c r="AA181" s="159"/>
      <c r="AT181" s="160" t="s">
        <v>140</v>
      </c>
      <c r="AU181" s="160" t="s">
        <v>87</v>
      </c>
      <c r="AV181" s="11" t="s">
        <v>87</v>
      </c>
      <c r="AW181" s="11" t="s">
        <v>34</v>
      </c>
      <c r="AX181" s="11" t="s">
        <v>20</v>
      </c>
      <c r="AY181" s="160" t="s">
        <v>132</v>
      </c>
    </row>
    <row r="182" spans="2:65" s="1" customFormat="1" ht="26.45" customHeight="1" x14ac:dyDescent="0.3">
      <c r="B182" s="111"/>
      <c r="C182" s="140">
        <v>32</v>
      </c>
      <c r="D182" s="140" t="s">
        <v>133</v>
      </c>
      <c r="E182" s="141" t="s">
        <v>242</v>
      </c>
      <c r="F182" s="237" t="s">
        <v>243</v>
      </c>
      <c r="G182" s="238"/>
      <c r="H182" s="238"/>
      <c r="I182" s="238"/>
      <c r="J182" s="142" t="s">
        <v>183</v>
      </c>
      <c r="K182" s="181">
        <v>0.45600000000000002</v>
      </c>
      <c r="L182" s="239"/>
      <c r="M182" s="238"/>
      <c r="N182" s="239">
        <f>ROUND(L182*K182,2)</f>
        <v>0</v>
      </c>
      <c r="O182" s="238"/>
      <c r="P182" s="238"/>
      <c r="Q182" s="238"/>
      <c r="R182" s="114"/>
      <c r="T182" s="143" t="s">
        <v>3</v>
      </c>
      <c r="U182" s="39" t="s">
        <v>42</v>
      </c>
      <c r="V182" s="144">
        <v>1.2190000000000001</v>
      </c>
      <c r="W182" s="144">
        <f>V182*K182</f>
        <v>0.55586400000000002</v>
      </c>
      <c r="X182" s="144">
        <v>0</v>
      </c>
      <c r="Y182" s="144">
        <f>X182*K182</f>
        <v>0</v>
      </c>
      <c r="Z182" s="144">
        <v>0</v>
      </c>
      <c r="AA182" s="145">
        <f>Z182*K182</f>
        <v>0</v>
      </c>
      <c r="AR182" s="16" t="s">
        <v>197</v>
      </c>
      <c r="AT182" s="16" t="s">
        <v>133</v>
      </c>
      <c r="AU182" s="16" t="s">
        <v>87</v>
      </c>
      <c r="AY182" s="16" t="s">
        <v>132</v>
      </c>
      <c r="BE182" s="146">
        <f>IF(U182="základní",N182,0)</f>
        <v>0</v>
      </c>
      <c r="BF182" s="146">
        <f>IF(U182="snížená",N182,0)</f>
        <v>0</v>
      </c>
      <c r="BG182" s="146">
        <f>IF(U182="zákl. přenesená",N182,0)</f>
        <v>0</v>
      </c>
      <c r="BH182" s="146">
        <f>IF(U182="sníž. přenesená",N182,0)</f>
        <v>0</v>
      </c>
      <c r="BI182" s="146">
        <f>IF(U182="nulová",N182,0)</f>
        <v>0</v>
      </c>
      <c r="BJ182" s="16" t="s">
        <v>20</v>
      </c>
      <c r="BK182" s="146">
        <f>ROUND(L182*K182,2)</f>
        <v>0</v>
      </c>
      <c r="BL182" s="16" t="s">
        <v>197</v>
      </c>
      <c r="BM182" s="16" t="s">
        <v>244</v>
      </c>
    </row>
    <row r="183" spans="2:65" s="9" customFormat="1" ht="29.85" customHeight="1" x14ac:dyDescent="0.3">
      <c r="B183" s="129"/>
      <c r="C183" s="130"/>
      <c r="D183" s="139" t="s">
        <v>106</v>
      </c>
      <c r="E183" s="139"/>
      <c r="F183" s="139"/>
      <c r="G183" s="139"/>
      <c r="H183" s="139"/>
      <c r="I183" s="139"/>
      <c r="J183" s="139"/>
      <c r="K183" s="185"/>
      <c r="L183" s="139"/>
      <c r="M183" s="139"/>
      <c r="N183" s="231">
        <f>BK183</f>
        <v>0</v>
      </c>
      <c r="O183" s="232"/>
      <c r="P183" s="232"/>
      <c r="Q183" s="232"/>
      <c r="R183" s="132"/>
      <c r="T183" s="133"/>
      <c r="U183" s="130"/>
      <c r="V183" s="130"/>
      <c r="W183" s="134">
        <f>SUM(W184:W186)</f>
        <v>6.7874650000000001</v>
      </c>
      <c r="X183" s="130"/>
      <c r="Y183" s="134">
        <f>SUM(Y184:Y186)</f>
        <v>9.5000000000000001E-2</v>
      </c>
      <c r="Z183" s="130"/>
      <c r="AA183" s="135">
        <f>SUM(AA184:AA186)</f>
        <v>0</v>
      </c>
      <c r="AR183" s="136" t="s">
        <v>87</v>
      </c>
      <c r="AT183" s="137" t="s">
        <v>76</v>
      </c>
      <c r="AU183" s="137" t="s">
        <v>20</v>
      </c>
      <c r="AY183" s="136" t="s">
        <v>132</v>
      </c>
      <c r="BK183" s="138">
        <f>SUM(BK184:BK186)</f>
        <v>0</v>
      </c>
    </row>
    <row r="184" spans="2:65" s="1" customFormat="1" ht="26.45" customHeight="1" x14ac:dyDescent="0.3">
      <c r="B184" s="111"/>
      <c r="C184" s="140">
        <v>33</v>
      </c>
      <c r="D184" s="140" t="s">
        <v>133</v>
      </c>
      <c r="E184" s="141" t="s">
        <v>245</v>
      </c>
      <c r="F184" s="237" t="s">
        <v>246</v>
      </c>
      <c r="G184" s="238"/>
      <c r="H184" s="238"/>
      <c r="I184" s="238"/>
      <c r="J184" s="142" t="s">
        <v>247</v>
      </c>
      <c r="K184" s="181">
        <v>19</v>
      </c>
      <c r="L184" s="239"/>
      <c r="M184" s="238"/>
      <c r="N184" s="239">
        <f>ROUND(L184*K184,2)</f>
        <v>0</v>
      </c>
      <c r="O184" s="238"/>
      <c r="P184" s="238"/>
      <c r="Q184" s="238"/>
      <c r="R184" s="114"/>
      <c r="T184" s="143" t="s">
        <v>3</v>
      </c>
      <c r="U184" s="39" t="s">
        <v>42</v>
      </c>
      <c r="V184" s="144">
        <v>0.34499999999999997</v>
      </c>
      <c r="W184" s="144">
        <f>V184*K184</f>
        <v>6.5549999999999997</v>
      </c>
      <c r="X184" s="144">
        <v>0</v>
      </c>
      <c r="Y184" s="144">
        <f>X184*K184</f>
        <v>0</v>
      </c>
      <c r="Z184" s="144">
        <v>0</v>
      </c>
      <c r="AA184" s="145">
        <f>Z184*K184</f>
        <v>0</v>
      </c>
      <c r="AR184" s="16" t="s">
        <v>197</v>
      </c>
      <c r="AT184" s="16" t="s">
        <v>133</v>
      </c>
      <c r="AU184" s="16" t="s">
        <v>87</v>
      </c>
      <c r="AY184" s="16" t="s">
        <v>132</v>
      </c>
      <c r="BE184" s="146">
        <f>IF(U184="základní",N184,0)</f>
        <v>0</v>
      </c>
      <c r="BF184" s="146">
        <f>IF(U184="snížená",N184,0)</f>
        <v>0</v>
      </c>
      <c r="BG184" s="146">
        <f>IF(U184="zákl. přenesená",N184,0)</f>
        <v>0</v>
      </c>
      <c r="BH184" s="146">
        <f>IF(U184="sníž. přenesená",N184,0)</f>
        <v>0</v>
      </c>
      <c r="BI184" s="146">
        <f>IF(U184="nulová",N184,0)</f>
        <v>0</v>
      </c>
      <c r="BJ184" s="16" t="s">
        <v>20</v>
      </c>
      <c r="BK184" s="146">
        <f>ROUND(L184*K184,2)</f>
        <v>0</v>
      </c>
      <c r="BL184" s="16" t="s">
        <v>197</v>
      </c>
      <c r="BM184" s="16" t="s">
        <v>248</v>
      </c>
    </row>
    <row r="185" spans="2:65" s="1" customFormat="1" ht="26.45" customHeight="1" x14ac:dyDescent="0.3">
      <c r="B185" s="111"/>
      <c r="C185" s="161">
        <v>34</v>
      </c>
      <c r="D185" s="161" t="s">
        <v>148</v>
      </c>
      <c r="E185" s="162" t="s">
        <v>249</v>
      </c>
      <c r="F185" s="244" t="s">
        <v>250</v>
      </c>
      <c r="G185" s="245"/>
      <c r="H185" s="245"/>
      <c r="I185" s="245"/>
      <c r="J185" s="163" t="s">
        <v>251</v>
      </c>
      <c r="K185" s="184">
        <v>19</v>
      </c>
      <c r="L185" s="246"/>
      <c r="M185" s="245"/>
      <c r="N185" s="246">
        <f>ROUND(L185*K185,2)</f>
        <v>0</v>
      </c>
      <c r="O185" s="238"/>
      <c r="P185" s="238"/>
      <c r="Q185" s="238"/>
      <c r="R185" s="114"/>
      <c r="T185" s="143" t="s">
        <v>3</v>
      </c>
      <c r="U185" s="39" t="s">
        <v>42</v>
      </c>
      <c r="V185" s="144">
        <v>0</v>
      </c>
      <c r="W185" s="144">
        <f>V185*K185</f>
        <v>0</v>
      </c>
      <c r="X185" s="144">
        <v>5.0000000000000001E-3</v>
      </c>
      <c r="Y185" s="144">
        <f>X185*K185</f>
        <v>9.5000000000000001E-2</v>
      </c>
      <c r="Z185" s="144">
        <v>0</v>
      </c>
      <c r="AA185" s="145">
        <f>Z185*K185</f>
        <v>0</v>
      </c>
      <c r="AR185" s="16" t="s">
        <v>206</v>
      </c>
      <c r="AT185" s="16" t="s">
        <v>148</v>
      </c>
      <c r="AU185" s="16" t="s">
        <v>87</v>
      </c>
      <c r="AY185" s="16" t="s">
        <v>132</v>
      </c>
      <c r="BE185" s="146">
        <f>IF(U185="základní",N185,0)</f>
        <v>0</v>
      </c>
      <c r="BF185" s="146">
        <f>IF(U185="snížená",N185,0)</f>
        <v>0</v>
      </c>
      <c r="BG185" s="146">
        <f>IF(U185="zákl. přenesená",N185,0)</f>
        <v>0</v>
      </c>
      <c r="BH185" s="146">
        <f>IF(U185="sníž. přenesená",N185,0)</f>
        <v>0</v>
      </c>
      <c r="BI185" s="146">
        <f>IF(U185="nulová",N185,0)</f>
        <v>0</v>
      </c>
      <c r="BJ185" s="16" t="s">
        <v>20</v>
      </c>
      <c r="BK185" s="146">
        <f>ROUND(L185*K185,2)</f>
        <v>0</v>
      </c>
      <c r="BL185" s="16" t="s">
        <v>197</v>
      </c>
      <c r="BM185" s="16" t="s">
        <v>252</v>
      </c>
    </row>
    <row r="186" spans="2:65" s="1" customFormat="1" ht="26.45" customHeight="1" x14ac:dyDescent="0.3">
      <c r="B186" s="111"/>
      <c r="C186" s="140">
        <v>35</v>
      </c>
      <c r="D186" s="140" t="s">
        <v>133</v>
      </c>
      <c r="E186" s="141" t="s">
        <v>253</v>
      </c>
      <c r="F186" s="237" t="s">
        <v>254</v>
      </c>
      <c r="G186" s="238"/>
      <c r="H186" s="238"/>
      <c r="I186" s="238"/>
      <c r="J186" s="142" t="s">
        <v>183</v>
      </c>
      <c r="K186" s="181">
        <v>9.5000000000000001E-2</v>
      </c>
      <c r="L186" s="239"/>
      <c r="M186" s="238"/>
      <c r="N186" s="239">
        <f>ROUND(L186*K186,2)</f>
        <v>0</v>
      </c>
      <c r="O186" s="238"/>
      <c r="P186" s="238"/>
      <c r="Q186" s="238"/>
      <c r="R186" s="114"/>
      <c r="T186" s="143" t="s">
        <v>3</v>
      </c>
      <c r="U186" s="39" t="s">
        <v>42</v>
      </c>
      <c r="V186" s="144">
        <v>2.4470000000000001</v>
      </c>
      <c r="W186" s="144">
        <f>V186*K186</f>
        <v>0.232465</v>
      </c>
      <c r="X186" s="144">
        <v>0</v>
      </c>
      <c r="Y186" s="144">
        <f>X186*K186</f>
        <v>0</v>
      </c>
      <c r="Z186" s="144">
        <v>0</v>
      </c>
      <c r="AA186" s="145">
        <f>Z186*K186</f>
        <v>0</v>
      </c>
      <c r="AR186" s="16" t="s">
        <v>197</v>
      </c>
      <c r="AT186" s="16" t="s">
        <v>133</v>
      </c>
      <c r="AU186" s="16" t="s">
        <v>87</v>
      </c>
      <c r="AY186" s="16" t="s">
        <v>132</v>
      </c>
      <c r="BE186" s="146">
        <f>IF(U186="základní",N186,0)</f>
        <v>0</v>
      </c>
      <c r="BF186" s="146">
        <f>IF(U186="snížená",N186,0)</f>
        <v>0</v>
      </c>
      <c r="BG186" s="146">
        <f>IF(U186="zákl. přenesená",N186,0)</f>
        <v>0</v>
      </c>
      <c r="BH186" s="146">
        <f>IF(U186="sníž. přenesená",N186,0)</f>
        <v>0</v>
      </c>
      <c r="BI186" s="146">
        <f>IF(U186="nulová",N186,0)</f>
        <v>0</v>
      </c>
      <c r="BJ186" s="16" t="s">
        <v>20</v>
      </c>
      <c r="BK186" s="146">
        <f>ROUND(L186*K186,2)</f>
        <v>0</v>
      </c>
      <c r="BL186" s="16" t="s">
        <v>197</v>
      </c>
      <c r="BM186" s="16" t="s">
        <v>255</v>
      </c>
    </row>
    <row r="187" spans="2:65" s="9" customFormat="1" ht="29.85" customHeight="1" x14ac:dyDescent="0.3">
      <c r="B187" s="129"/>
      <c r="C187" s="130"/>
      <c r="D187" s="139" t="s">
        <v>107</v>
      </c>
      <c r="E187" s="139"/>
      <c r="F187" s="139"/>
      <c r="G187" s="139"/>
      <c r="H187" s="139"/>
      <c r="I187" s="139"/>
      <c r="J187" s="139"/>
      <c r="K187" s="185"/>
      <c r="L187" s="139"/>
      <c r="M187" s="139"/>
      <c r="N187" s="231">
        <f>BK187</f>
        <v>0</v>
      </c>
      <c r="O187" s="232"/>
      <c r="P187" s="232"/>
      <c r="Q187" s="232"/>
      <c r="R187" s="132"/>
      <c r="T187" s="133"/>
      <c r="U187" s="130"/>
      <c r="V187" s="130"/>
      <c r="W187" s="134">
        <f>SUM(W189:W202)</f>
        <v>91.359399999999994</v>
      </c>
      <c r="X187" s="130"/>
      <c r="Y187" s="134">
        <f>SUM(Y189:Y202)</f>
        <v>3.585E-2</v>
      </c>
      <c r="Z187" s="130"/>
      <c r="AA187" s="135">
        <f>SUM(AA189:AA202)</f>
        <v>0</v>
      </c>
      <c r="AR187" s="136" t="s">
        <v>87</v>
      </c>
      <c r="AT187" s="137" t="s">
        <v>76</v>
      </c>
      <c r="AU187" s="137" t="s">
        <v>20</v>
      </c>
      <c r="AY187" s="136" t="s">
        <v>132</v>
      </c>
      <c r="BK187" s="138">
        <f>SUM(BK188:BK202)</f>
        <v>0</v>
      </c>
    </row>
    <row r="188" spans="2:65" s="9" customFormat="1" ht="29.85" customHeight="1" x14ac:dyDescent="0.3">
      <c r="B188" s="129"/>
      <c r="C188" s="140">
        <v>36</v>
      </c>
      <c r="D188" s="140" t="s">
        <v>133</v>
      </c>
      <c r="E188" s="141" t="s">
        <v>256</v>
      </c>
      <c r="F188" s="237" t="s">
        <v>353</v>
      </c>
      <c r="G188" s="238"/>
      <c r="H188" s="238"/>
      <c r="I188" s="238"/>
      <c r="J188" s="142" t="s">
        <v>349</v>
      </c>
      <c r="K188" s="181">
        <v>1</v>
      </c>
      <c r="L188" s="239"/>
      <c r="M188" s="238"/>
      <c r="N188" s="239">
        <f t="shared" ref="N188" si="0">ROUND(L188*K188,2)</f>
        <v>0</v>
      </c>
      <c r="O188" s="238"/>
      <c r="P188" s="238"/>
      <c r="Q188" s="238"/>
      <c r="R188" s="132"/>
      <c r="T188" s="133"/>
      <c r="U188" s="130"/>
      <c r="V188" s="130"/>
      <c r="W188" s="134"/>
      <c r="X188" s="130"/>
      <c r="Y188" s="134"/>
      <c r="Z188" s="130"/>
      <c r="AA188" s="135"/>
      <c r="AR188" s="136"/>
      <c r="AT188" s="137"/>
      <c r="AU188" s="137"/>
      <c r="AY188" s="136"/>
      <c r="BK188" s="146">
        <f t="shared" ref="BK188:BK196" si="1">ROUND(L188*K188,2)</f>
        <v>0</v>
      </c>
    </row>
    <row r="189" spans="2:65" s="1" customFormat="1" ht="20.45" customHeight="1" x14ac:dyDescent="0.3">
      <c r="B189" s="111"/>
      <c r="C189" s="140">
        <v>37</v>
      </c>
      <c r="D189" s="140" t="s">
        <v>133</v>
      </c>
      <c r="E189" s="141" t="s">
        <v>256</v>
      </c>
      <c r="F189" s="237" t="s">
        <v>344</v>
      </c>
      <c r="G189" s="238"/>
      <c r="H189" s="238"/>
      <c r="I189" s="238"/>
      <c r="J189" s="142" t="s">
        <v>257</v>
      </c>
      <c r="K189" s="181">
        <v>1</v>
      </c>
      <c r="L189" s="239"/>
      <c r="M189" s="238"/>
      <c r="N189" s="239">
        <f t="shared" ref="N189:N192" si="2">ROUND(L189*K189,2)</f>
        <v>0</v>
      </c>
      <c r="O189" s="238"/>
      <c r="P189" s="238"/>
      <c r="Q189" s="238"/>
      <c r="R189" s="114"/>
      <c r="T189" s="143" t="s">
        <v>3</v>
      </c>
      <c r="U189" s="39" t="s">
        <v>42</v>
      </c>
      <c r="V189" s="144">
        <v>0.69899999999999995</v>
      </c>
      <c r="W189" s="144">
        <f t="shared" ref="W189:W192" si="3">V189*K189</f>
        <v>0.69899999999999995</v>
      </c>
      <c r="X189" s="144">
        <v>1.4999999999999999E-4</v>
      </c>
      <c r="Y189" s="144">
        <f t="shared" ref="Y189:Y192" si="4">X189*K189</f>
        <v>1.4999999999999999E-4</v>
      </c>
      <c r="Z189" s="144">
        <v>0</v>
      </c>
      <c r="AA189" s="145">
        <f t="shared" ref="AA189:AA192" si="5">Z189*K189</f>
        <v>0</v>
      </c>
      <c r="AR189" s="16" t="s">
        <v>197</v>
      </c>
      <c r="AT189" s="16" t="s">
        <v>133</v>
      </c>
      <c r="AU189" s="16" t="s">
        <v>87</v>
      </c>
      <c r="AY189" s="16" t="s">
        <v>132</v>
      </c>
      <c r="BE189" s="146">
        <f t="shared" ref="BE189:BE192" si="6">IF(U189="základní",N189,0)</f>
        <v>0</v>
      </c>
      <c r="BF189" s="146">
        <f t="shared" ref="BF189:BF192" si="7">IF(U189="snížená",N189,0)</f>
        <v>0</v>
      </c>
      <c r="BG189" s="146">
        <f t="shared" ref="BG189:BG192" si="8">IF(U189="zákl. přenesená",N189,0)</f>
        <v>0</v>
      </c>
      <c r="BH189" s="146">
        <f t="shared" ref="BH189:BH192" si="9">IF(U189="sníž. přenesená",N189,0)</f>
        <v>0</v>
      </c>
      <c r="BI189" s="146">
        <f t="shared" ref="BI189:BI192" si="10">IF(U189="nulová",N189,0)</f>
        <v>0</v>
      </c>
      <c r="BJ189" s="16" t="s">
        <v>20</v>
      </c>
      <c r="BK189" s="146">
        <f t="shared" si="1"/>
        <v>0</v>
      </c>
      <c r="BL189" s="16" t="s">
        <v>197</v>
      </c>
      <c r="BM189" s="16" t="s">
        <v>258</v>
      </c>
    </row>
    <row r="190" spans="2:65" s="1" customFormat="1" ht="20.45" customHeight="1" x14ac:dyDescent="0.3">
      <c r="B190" s="111"/>
      <c r="C190" s="140">
        <v>38</v>
      </c>
      <c r="D190" s="140" t="s">
        <v>133</v>
      </c>
      <c r="E190" s="141" t="s">
        <v>259</v>
      </c>
      <c r="F190" s="237" t="s">
        <v>345</v>
      </c>
      <c r="G190" s="238"/>
      <c r="H190" s="238"/>
      <c r="I190" s="238"/>
      <c r="J190" s="142" t="s">
        <v>257</v>
      </c>
      <c r="K190" s="181">
        <v>2</v>
      </c>
      <c r="L190" s="239"/>
      <c r="M190" s="238"/>
      <c r="N190" s="239">
        <f t="shared" si="2"/>
        <v>0</v>
      </c>
      <c r="O190" s="238"/>
      <c r="P190" s="238"/>
      <c r="Q190" s="238"/>
      <c r="R190" s="114"/>
      <c r="T190" s="143" t="s">
        <v>3</v>
      </c>
      <c r="U190" s="39" t="s">
        <v>42</v>
      </c>
      <c r="V190" s="144">
        <v>0.69899999999999995</v>
      </c>
      <c r="W190" s="144">
        <f t="shared" si="3"/>
        <v>1.3979999999999999</v>
      </c>
      <c r="X190" s="144">
        <v>1.4999999999999999E-4</v>
      </c>
      <c r="Y190" s="144">
        <f t="shared" si="4"/>
        <v>2.9999999999999997E-4</v>
      </c>
      <c r="Z190" s="144">
        <v>0</v>
      </c>
      <c r="AA190" s="145">
        <f t="shared" si="5"/>
        <v>0</v>
      </c>
      <c r="AR190" s="16" t="s">
        <v>197</v>
      </c>
      <c r="AT190" s="16" t="s">
        <v>133</v>
      </c>
      <c r="AU190" s="16" t="s">
        <v>87</v>
      </c>
      <c r="AY190" s="16" t="s">
        <v>132</v>
      </c>
      <c r="BE190" s="146">
        <f t="shared" si="6"/>
        <v>0</v>
      </c>
      <c r="BF190" s="146">
        <f t="shared" si="7"/>
        <v>0</v>
      </c>
      <c r="BG190" s="146">
        <f t="shared" si="8"/>
        <v>0</v>
      </c>
      <c r="BH190" s="146">
        <f t="shared" si="9"/>
        <v>0</v>
      </c>
      <c r="BI190" s="146">
        <f t="shared" si="10"/>
        <v>0</v>
      </c>
      <c r="BJ190" s="16" t="s">
        <v>20</v>
      </c>
      <c r="BK190" s="146">
        <f t="shared" si="1"/>
        <v>0</v>
      </c>
      <c r="BL190" s="16" t="s">
        <v>197</v>
      </c>
      <c r="BM190" s="16" t="s">
        <v>260</v>
      </c>
    </row>
    <row r="191" spans="2:65" s="1" customFormat="1" ht="20.45" customHeight="1" x14ac:dyDescent="0.3">
      <c r="B191" s="111"/>
      <c r="C191" s="140">
        <v>39</v>
      </c>
      <c r="D191" s="140" t="s">
        <v>133</v>
      </c>
      <c r="E191" s="141" t="s">
        <v>261</v>
      </c>
      <c r="F191" s="237" t="s">
        <v>346</v>
      </c>
      <c r="G191" s="238"/>
      <c r="H191" s="238"/>
      <c r="I191" s="238"/>
      <c r="J191" s="142" t="s">
        <v>257</v>
      </c>
      <c r="K191" s="181">
        <v>2</v>
      </c>
      <c r="L191" s="239"/>
      <c r="M191" s="238"/>
      <c r="N191" s="239">
        <f t="shared" si="2"/>
        <v>0</v>
      </c>
      <c r="O191" s="238"/>
      <c r="P191" s="238"/>
      <c r="Q191" s="238"/>
      <c r="R191" s="114"/>
      <c r="T191" s="143" t="s">
        <v>3</v>
      </c>
      <c r="U191" s="39" t="s">
        <v>42</v>
      </c>
      <c r="V191" s="144">
        <v>0.69899999999999995</v>
      </c>
      <c r="W191" s="144">
        <f t="shared" si="3"/>
        <v>1.3979999999999999</v>
      </c>
      <c r="X191" s="144">
        <v>1.4999999999999999E-4</v>
      </c>
      <c r="Y191" s="144">
        <f t="shared" si="4"/>
        <v>2.9999999999999997E-4</v>
      </c>
      <c r="Z191" s="144">
        <v>0</v>
      </c>
      <c r="AA191" s="145">
        <f t="shared" si="5"/>
        <v>0</v>
      </c>
      <c r="AR191" s="16" t="s">
        <v>197</v>
      </c>
      <c r="AT191" s="16" t="s">
        <v>133</v>
      </c>
      <c r="AU191" s="16" t="s">
        <v>87</v>
      </c>
      <c r="AY191" s="16" t="s">
        <v>132</v>
      </c>
      <c r="BE191" s="146">
        <f t="shared" si="6"/>
        <v>0</v>
      </c>
      <c r="BF191" s="146">
        <f t="shared" si="7"/>
        <v>0</v>
      </c>
      <c r="BG191" s="146">
        <f t="shared" si="8"/>
        <v>0</v>
      </c>
      <c r="BH191" s="146">
        <f t="shared" si="9"/>
        <v>0</v>
      </c>
      <c r="BI191" s="146">
        <f t="shared" si="10"/>
        <v>0</v>
      </c>
      <c r="BJ191" s="16" t="s">
        <v>20</v>
      </c>
      <c r="BK191" s="146">
        <f t="shared" si="1"/>
        <v>0</v>
      </c>
      <c r="BL191" s="16" t="s">
        <v>197</v>
      </c>
      <c r="BM191" s="16" t="s">
        <v>262</v>
      </c>
    </row>
    <row r="192" spans="2:65" s="1" customFormat="1" ht="20.45" customHeight="1" x14ac:dyDescent="0.3">
      <c r="B192" s="111"/>
      <c r="C192" s="140">
        <v>40</v>
      </c>
      <c r="D192" s="140" t="s">
        <v>133</v>
      </c>
      <c r="E192" s="141" t="s">
        <v>263</v>
      </c>
      <c r="F192" s="237" t="s">
        <v>347</v>
      </c>
      <c r="G192" s="238"/>
      <c r="H192" s="238"/>
      <c r="I192" s="238"/>
      <c r="J192" s="142" t="s">
        <v>257</v>
      </c>
      <c r="K192" s="181">
        <v>2</v>
      </c>
      <c r="L192" s="239"/>
      <c r="M192" s="238"/>
      <c r="N192" s="239">
        <f t="shared" si="2"/>
        <v>0</v>
      </c>
      <c r="O192" s="238"/>
      <c r="P192" s="238"/>
      <c r="Q192" s="238"/>
      <c r="R192" s="114"/>
      <c r="T192" s="143" t="s">
        <v>3</v>
      </c>
      <c r="U192" s="39" t="s">
        <v>42</v>
      </c>
      <c r="V192" s="144">
        <v>0.69899999999999995</v>
      </c>
      <c r="W192" s="144">
        <f t="shared" si="3"/>
        <v>1.3979999999999999</v>
      </c>
      <c r="X192" s="144">
        <v>1.4999999999999999E-4</v>
      </c>
      <c r="Y192" s="144">
        <f t="shared" si="4"/>
        <v>2.9999999999999997E-4</v>
      </c>
      <c r="Z192" s="144">
        <v>0</v>
      </c>
      <c r="AA192" s="145">
        <f t="shared" si="5"/>
        <v>0</v>
      </c>
      <c r="AH192" s="1" t="s">
        <v>32</v>
      </c>
      <c r="AR192" s="16" t="s">
        <v>197</v>
      </c>
      <c r="AT192" s="16" t="s">
        <v>133</v>
      </c>
      <c r="AU192" s="16" t="s">
        <v>87</v>
      </c>
      <c r="AY192" s="16" t="s">
        <v>132</v>
      </c>
      <c r="BE192" s="146">
        <f t="shared" si="6"/>
        <v>0</v>
      </c>
      <c r="BF192" s="146">
        <f t="shared" si="7"/>
        <v>0</v>
      </c>
      <c r="BG192" s="146">
        <f t="shared" si="8"/>
        <v>0</v>
      </c>
      <c r="BH192" s="146">
        <f t="shared" si="9"/>
        <v>0</v>
      </c>
      <c r="BI192" s="146">
        <f t="shared" si="10"/>
        <v>0</v>
      </c>
      <c r="BJ192" s="16" t="s">
        <v>20</v>
      </c>
      <c r="BK192" s="146">
        <f t="shared" si="1"/>
        <v>0</v>
      </c>
      <c r="BL192" s="16" t="s">
        <v>197</v>
      </c>
      <c r="BM192" s="16" t="s">
        <v>264</v>
      </c>
    </row>
    <row r="193" spans="2:65" s="1" customFormat="1" ht="29.25" customHeight="1" x14ac:dyDescent="0.3">
      <c r="B193" s="111"/>
      <c r="C193" s="140">
        <v>41</v>
      </c>
      <c r="D193" s="140" t="s">
        <v>133</v>
      </c>
      <c r="E193" s="141" t="s">
        <v>265</v>
      </c>
      <c r="F193" s="237" t="s">
        <v>342</v>
      </c>
      <c r="G193" s="238"/>
      <c r="H193" s="238"/>
      <c r="I193" s="238"/>
      <c r="J193" s="142" t="s">
        <v>136</v>
      </c>
      <c r="K193" s="181">
        <v>58</v>
      </c>
      <c r="L193" s="261"/>
      <c r="M193" s="254"/>
      <c r="N193" s="261">
        <f t="shared" ref="N193" si="11">ROUND(L193*K193,2)</f>
        <v>0</v>
      </c>
      <c r="O193" s="255"/>
      <c r="P193" s="255"/>
      <c r="Q193" s="254"/>
      <c r="R193" s="114"/>
      <c r="T193" s="143"/>
      <c r="U193" s="39"/>
      <c r="V193" s="144"/>
      <c r="W193" s="144"/>
      <c r="X193" s="144"/>
      <c r="Y193" s="144"/>
      <c r="Z193" s="144"/>
      <c r="AA193" s="145"/>
      <c r="AR193" s="16"/>
      <c r="AT193" s="16"/>
      <c r="AU193" s="16"/>
      <c r="AY193" s="16"/>
      <c r="BE193" s="146"/>
      <c r="BF193" s="146"/>
      <c r="BG193" s="146"/>
      <c r="BH193" s="146"/>
      <c r="BI193" s="146"/>
      <c r="BJ193" s="16"/>
      <c r="BK193" s="146">
        <f t="shared" si="1"/>
        <v>0</v>
      </c>
      <c r="BL193" s="16"/>
      <c r="BM193" s="16"/>
    </row>
    <row r="194" spans="2:65" s="1" customFormat="1" ht="29.25" customHeight="1" x14ac:dyDescent="0.3">
      <c r="B194" s="111"/>
      <c r="C194" s="140">
        <v>42</v>
      </c>
      <c r="D194" s="140" t="s">
        <v>133</v>
      </c>
      <c r="E194" s="141" t="s">
        <v>341</v>
      </c>
      <c r="F194" s="237" t="s">
        <v>343</v>
      </c>
      <c r="G194" s="238"/>
      <c r="H194" s="238"/>
      <c r="I194" s="238"/>
      <c r="J194" s="142" t="s">
        <v>257</v>
      </c>
      <c r="K194" s="181">
        <v>10</v>
      </c>
      <c r="L194" s="261"/>
      <c r="M194" s="254"/>
      <c r="N194" s="261">
        <f t="shared" ref="N194" si="12">ROUND(L194*K194,2)</f>
        <v>0</v>
      </c>
      <c r="O194" s="255"/>
      <c r="P194" s="255"/>
      <c r="Q194" s="254"/>
      <c r="R194" s="114"/>
      <c r="T194" s="143"/>
      <c r="U194" s="39"/>
      <c r="V194" s="144"/>
      <c r="W194" s="144"/>
      <c r="X194" s="144"/>
      <c r="Y194" s="144"/>
      <c r="Z194" s="144"/>
      <c r="AA194" s="145"/>
      <c r="AE194" s="1" t="s">
        <v>32</v>
      </c>
      <c r="AR194" s="16"/>
      <c r="AT194" s="16"/>
      <c r="AU194" s="16"/>
      <c r="AY194" s="16"/>
      <c r="BE194" s="146"/>
      <c r="BF194" s="146"/>
      <c r="BG194" s="146"/>
      <c r="BH194" s="146"/>
      <c r="BI194" s="146"/>
      <c r="BJ194" s="16"/>
      <c r="BK194" s="146">
        <f t="shared" si="1"/>
        <v>0</v>
      </c>
      <c r="BL194" s="16"/>
      <c r="BM194" s="16"/>
    </row>
    <row r="195" spans="2:65" s="1" customFormat="1" ht="20.45" customHeight="1" x14ac:dyDescent="0.3">
      <c r="B195" s="111"/>
      <c r="C195" s="140">
        <v>43</v>
      </c>
      <c r="D195" s="140" t="s">
        <v>133</v>
      </c>
      <c r="E195" s="141" t="s">
        <v>266</v>
      </c>
      <c r="F195" s="260" t="s">
        <v>348</v>
      </c>
      <c r="G195" s="255"/>
      <c r="H195" s="255"/>
      <c r="I195" s="254"/>
      <c r="J195" s="142" t="s">
        <v>349</v>
      </c>
      <c r="K195" s="181">
        <v>1</v>
      </c>
      <c r="L195" s="261"/>
      <c r="M195" s="254"/>
      <c r="N195" s="239">
        <f t="shared" ref="N195" si="13">ROUND(L195*K195,2)</f>
        <v>0</v>
      </c>
      <c r="O195" s="238"/>
      <c r="P195" s="238"/>
      <c r="Q195" s="238"/>
      <c r="R195" s="114"/>
      <c r="T195" s="143"/>
      <c r="U195" s="39"/>
      <c r="V195" s="144"/>
      <c r="W195" s="144"/>
      <c r="X195" s="144"/>
      <c r="Y195" s="144"/>
      <c r="Z195" s="144"/>
      <c r="AA195" s="145"/>
      <c r="AR195" s="16"/>
      <c r="AT195" s="16"/>
      <c r="AU195" s="16"/>
      <c r="AY195" s="16"/>
      <c r="BE195" s="146"/>
      <c r="BF195" s="146"/>
      <c r="BG195" s="146"/>
      <c r="BH195" s="146"/>
      <c r="BI195" s="146"/>
      <c r="BJ195" s="16"/>
      <c r="BK195" s="146">
        <f t="shared" si="1"/>
        <v>0</v>
      </c>
      <c r="BL195" s="16"/>
      <c r="BM195" s="16"/>
    </row>
    <row r="196" spans="2:65" s="1" customFormat="1" ht="20.45" customHeight="1" x14ac:dyDescent="0.3">
      <c r="B196" s="111"/>
      <c r="C196" s="140">
        <v>44</v>
      </c>
      <c r="D196" s="140" t="s">
        <v>133</v>
      </c>
      <c r="E196" s="141" t="s">
        <v>268</v>
      </c>
      <c r="F196" s="260" t="s">
        <v>350</v>
      </c>
      <c r="G196" s="255"/>
      <c r="H196" s="255"/>
      <c r="I196" s="254"/>
      <c r="J196" s="142" t="s">
        <v>267</v>
      </c>
      <c r="K196" s="181">
        <v>2760</v>
      </c>
      <c r="L196" s="261"/>
      <c r="M196" s="254"/>
      <c r="N196" s="239">
        <f t="shared" ref="N196" si="14">ROUND(L196*K196,2)</f>
        <v>0</v>
      </c>
      <c r="O196" s="238"/>
      <c r="P196" s="238"/>
      <c r="Q196" s="238"/>
      <c r="R196" s="114"/>
      <c r="T196" s="143"/>
      <c r="U196" s="39"/>
      <c r="V196" s="144"/>
      <c r="W196" s="144"/>
      <c r="X196" s="144"/>
      <c r="Y196" s="144"/>
      <c r="Z196" s="144"/>
      <c r="AA196" s="145"/>
      <c r="AR196" s="16"/>
      <c r="AT196" s="16"/>
      <c r="AU196" s="16"/>
      <c r="AY196" s="16"/>
      <c r="BE196" s="146"/>
      <c r="BF196" s="146"/>
      <c r="BG196" s="146"/>
      <c r="BH196" s="146"/>
      <c r="BI196" s="146"/>
      <c r="BJ196" s="16"/>
      <c r="BK196" s="146">
        <f t="shared" si="1"/>
        <v>0</v>
      </c>
      <c r="BL196" s="16"/>
      <c r="BM196" s="16"/>
    </row>
    <row r="197" spans="2:65" s="1" customFormat="1" ht="26.45" customHeight="1" x14ac:dyDescent="0.3">
      <c r="B197" s="111"/>
      <c r="C197" s="140">
        <v>45</v>
      </c>
      <c r="D197" s="140" t="s">
        <v>133</v>
      </c>
      <c r="E197" s="141" t="s">
        <v>268</v>
      </c>
      <c r="F197" s="237" t="s">
        <v>364</v>
      </c>
      <c r="G197" s="238"/>
      <c r="H197" s="238"/>
      <c r="I197" s="238"/>
      <c r="J197" s="142" t="s">
        <v>267</v>
      </c>
      <c r="K197" s="181">
        <v>580</v>
      </c>
      <c r="L197" s="239"/>
      <c r="M197" s="238"/>
      <c r="N197" s="239">
        <f>ROUND(L197*K197,2)</f>
        <v>0</v>
      </c>
      <c r="O197" s="238"/>
      <c r="P197" s="238"/>
      <c r="Q197" s="238"/>
      <c r="R197" s="114"/>
      <c r="T197" s="143" t="s">
        <v>3</v>
      </c>
      <c r="U197" s="39" t="s">
        <v>42</v>
      </c>
      <c r="V197" s="144">
        <v>0.13400000000000001</v>
      </c>
      <c r="W197" s="144">
        <f>V197*K197</f>
        <v>77.72</v>
      </c>
      <c r="X197" s="144">
        <v>6.0000000000000002E-5</v>
      </c>
      <c r="Y197" s="144">
        <f>X197*K197</f>
        <v>3.4799999999999998E-2</v>
      </c>
      <c r="Z197" s="144">
        <v>0</v>
      </c>
      <c r="AA197" s="145">
        <f>Z197*K197</f>
        <v>0</v>
      </c>
      <c r="AR197" s="16" t="s">
        <v>197</v>
      </c>
      <c r="AT197" s="16" t="s">
        <v>133</v>
      </c>
      <c r="AU197" s="16" t="s">
        <v>87</v>
      </c>
      <c r="AY197" s="16" t="s">
        <v>132</v>
      </c>
      <c r="BE197" s="146">
        <f>IF(U197="základní",N197,0)</f>
        <v>0</v>
      </c>
      <c r="BF197" s="146">
        <f>IF(U197="snížená",N197,0)</f>
        <v>0</v>
      </c>
      <c r="BG197" s="146">
        <f>IF(U197="zákl. přenesená",N197,0)</f>
        <v>0</v>
      </c>
      <c r="BH197" s="146">
        <f>IF(U197="sníž. přenesená",N197,0)</f>
        <v>0</v>
      </c>
      <c r="BI197" s="146">
        <f>IF(U197="nulová",N197,0)</f>
        <v>0</v>
      </c>
      <c r="BJ197" s="16" t="s">
        <v>20</v>
      </c>
      <c r="BK197" s="146">
        <f>ROUND(L197*K197,2)</f>
        <v>0</v>
      </c>
      <c r="BL197" s="16" t="s">
        <v>197</v>
      </c>
      <c r="BM197" s="16" t="s">
        <v>269</v>
      </c>
    </row>
    <row r="198" spans="2:65" s="10" customFormat="1" ht="24" customHeight="1" x14ac:dyDescent="0.3">
      <c r="B198" s="147"/>
      <c r="C198" s="148"/>
      <c r="D198" s="148"/>
      <c r="E198" s="149" t="s">
        <v>3</v>
      </c>
      <c r="F198" s="259" t="s">
        <v>352</v>
      </c>
      <c r="G198" s="242"/>
      <c r="H198" s="242"/>
      <c r="I198" s="242"/>
      <c r="J198" s="148"/>
      <c r="K198" s="182" t="s">
        <v>3</v>
      </c>
      <c r="L198" s="148"/>
      <c r="M198" s="148"/>
      <c r="N198" s="148"/>
      <c r="O198" s="148"/>
      <c r="P198" s="148"/>
      <c r="Q198" s="148"/>
      <c r="R198" s="150"/>
      <c r="T198" s="151"/>
      <c r="U198" s="148"/>
      <c r="V198" s="148"/>
      <c r="W198" s="148"/>
      <c r="X198" s="148"/>
      <c r="Y198" s="148"/>
      <c r="Z198" s="148"/>
      <c r="AA198" s="152"/>
      <c r="AT198" s="153" t="s">
        <v>140</v>
      </c>
      <c r="AU198" s="153" t="s">
        <v>87</v>
      </c>
      <c r="AV198" s="10" t="s">
        <v>20</v>
      </c>
      <c r="AW198" s="10" t="s">
        <v>34</v>
      </c>
      <c r="AX198" s="10" t="s">
        <v>77</v>
      </c>
      <c r="AY198" s="153" t="s">
        <v>132</v>
      </c>
    </row>
    <row r="199" spans="2:65" s="11" customFormat="1" ht="27.75" customHeight="1" x14ac:dyDescent="0.3">
      <c r="B199" s="154"/>
      <c r="C199" s="140">
        <v>46</v>
      </c>
      <c r="D199" s="140" t="s">
        <v>133</v>
      </c>
      <c r="E199" s="180" t="s">
        <v>340</v>
      </c>
      <c r="F199" s="258" t="s">
        <v>351</v>
      </c>
      <c r="G199" s="258"/>
      <c r="H199" s="258"/>
      <c r="I199" s="258"/>
      <c r="J199" s="142" t="s">
        <v>251</v>
      </c>
      <c r="K199" s="181">
        <v>21</v>
      </c>
      <c r="L199" s="239"/>
      <c r="M199" s="238"/>
      <c r="N199" s="239">
        <f>ROUND(L199*K199,2)</f>
        <v>0</v>
      </c>
      <c r="O199" s="238"/>
      <c r="P199" s="238"/>
      <c r="Q199" s="238"/>
      <c r="R199" s="157"/>
      <c r="T199" s="158"/>
      <c r="U199" s="155"/>
      <c r="V199" s="155"/>
      <c r="W199" s="155"/>
      <c r="X199" s="155"/>
      <c r="Y199" s="155"/>
      <c r="Z199" s="155"/>
      <c r="AA199" s="159"/>
      <c r="AT199" s="160" t="s">
        <v>140</v>
      </c>
      <c r="AU199" s="160" t="s">
        <v>87</v>
      </c>
      <c r="AV199" s="11" t="s">
        <v>87</v>
      </c>
      <c r="AW199" s="11" t="s">
        <v>34</v>
      </c>
      <c r="AX199" s="11" t="s">
        <v>20</v>
      </c>
      <c r="AY199" s="160" t="s">
        <v>132</v>
      </c>
      <c r="BK199" s="146">
        <f>ROUND(L199*K199,2)</f>
        <v>0</v>
      </c>
    </row>
    <row r="200" spans="2:65" s="11" customFormat="1" ht="27.75" customHeight="1" x14ac:dyDescent="0.3">
      <c r="B200" s="154"/>
      <c r="C200" s="140">
        <v>47</v>
      </c>
      <c r="D200" s="140" t="s">
        <v>133</v>
      </c>
      <c r="E200" s="180" t="s">
        <v>359</v>
      </c>
      <c r="F200" s="258" t="s">
        <v>360</v>
      </c>
      <c r="G200" s="258"/>
      <c r="H200" s="258"/>
      <c r="I200" s="258"/>
      <c r="J200" s="142" t="s">
        <v>349</v>
      </c>
      <c r="K200" s="181">
        <v>1</v>
      </c>
      <c r="L200" s="239"/>
      <c r="M200" s="238"/>
      <c r="N200" s="239">
        <f>ROUND(L200*K200,2)</f>
        <v>0</v>
      </c>
      <c r="O200" s="238"/>
      <c r="P200" s="238"/>
      <c r="Q200" s="238"/>
      <c r="R200" s="157"/>
      <c r="T200" s="158"/>
      <c r="U200" s="189"/>
      <c r="V200" s="189"/>
      <c r="W200" s="189"/>
      <c r="X200" s="189"/>
      <c r="Y200" s="189"/>
      <c r="Z200" s="189"/>
      <c r="AA200" s="159"/>
      <c r="AT200" s="160"/>
      <c r="AU200" s="160"/>
      <c r="AY200" s="160"/>
      <c r="BK200" s="146">
        <f>ROUND(L200*K200,2)</f>
        <v>0</v>
      </c>
    </row>
    <row r="201" spans="2:65" s="11" customFormat="1" ht="27.75" customHeight="1" x14ac:dyDescent="0.3">
      <c r="B201" s="154"/>
      <c r="C201" s="140">
        <v>48</v>
      </c>
      <c r="D201" s="140" t="s">
        <v>133</v>
      </c>
      <c r="E201" s="180" t="s">
        <v>359</v>
      </c>
      <c r="F201" s="258" t="s">
        <v>363</v>
      </c>
      <c r="G201" s="258"/>
      <c r="H201" s="258"/>
      <c r="I201" s="258"/>
      <c r="J201" s="142" t="s">
        <v>349</v>
      </c>
      <c r="K201" s="181">
        <v>1</v>
      </c>
      <c r="L201" s="239"/>
      <c r="M201" s="238"/>
      <c r="N201" s="239">
        <f>ROUND(L201*K201,2)</f>
        <v>0</v>
      </c>
      <c r="O201" s="238"/>
      <c r="P201" s="238"/>
      <c r="Q201" s="238"/>
      <c r="R201" s="157"/>
      <c r="T201" s="158"/>
      <c r="U201" s="189"/>
      <c r="V201" s="189"/>
      <c r="W201" s="189"/>
      <c r="X201" s="189"/>
      <c r="Y201" s="189"/>
      <c r="Z201" s="189"/>
      <c r="AA201" s="159"/>
      <c r="AT201" s="160"/>
      <c r="AU201" s="160"/>
      <c r="AY201" s="160"/>
      <c r="BK201" s="146"/>
    </row>
    <row r="202" spans="2:65" s="1" customFormat="1" ht="26.45" customHeight="1" x14ac:dyDescent="0.3">
      <c r="B202" s="111"/>
      <c r="C202" s="140">
        <v>49</v>
      </c>
      <c r="D202" s="140" t="s">
        <v>133</v>
      </c>
      <c r="E202" s="141" t="s">
        <v>270</v>
      </c>
      <c r="F202" s="237" t="s">
        <v>271</v>
      </c>
      <c r="G202" s="238"/>
      <c r="H202" s="238"/>
      <c r="I202" s="238"/>
      <c r="J202" s="142" t="s">
        <v>183</v>
      </c>
      <c r="K202" s="181">
        <v>2.9</v>
      </c>
      <c r="L202" s="239"/>
      <c r="M202" s="238"/>
      <c r="N202" s="239">
        <f>ROUND(L202*K202,2)</f>
        <v>0</v>
      </c>
      <c r="O202" s="238"/>
      <c r="P202" s="238"/>
      <c r="Q202" s="238"/>
      <c r="R202" s="114"/>
      <c r="T202" s="143" t="s">
        <v>3</v>
      </c>
      <c r="U202" s="39" t="s">
        <v>42</v>
      </c>
      <c r="V202" s="144">
        <v>3.016</v>
      </c>
      <c r="W202" s="144">
        <f>V202*K202</f>
        <v>8.7463999999999995</v>
      </c>
      <c r="X202" s="144">
        <v>0</v>
      </c>
      <c r="Y202" s="144">
        <f>X202*K202</f>
        <v>0</v>
      </c>
      <c r="Z202" s="144">
        <v>0</v>
      </c>
      <c r="AA202" s="145">
        <f>Z202*K202</f>
        <v>0</v>
      </c>
      <c r="AE202" s="1" t="s">
        <v>32</v>
      </c>
      <c r="AR202" s="16" t="s">
        <v>197</v>
      </c>
      <c r="AT202" s="16" t="s">
        <v>133</v>
      </c>
      <c r="AU202" s="16" t="s">
        <v>87</v>
      </c>
      <c r="AY202" s="16" t="s">
        <v>132</v>
      </c>
      <c r="BE202" s="146">
        <f>IF(U202="základní",N202,0)</f>
        <v>0</v>
      </c>
      <c r="BF202" s="146">
        <f>IF(U202="snížená",N202,0)</f>
        <v>0</v>
      </c>
      <c r="BG202" s="146">
        <f>IF(U202="zákl. přenesená",N202,0)</f>
        <v>0</v>
      </c>
      <c r="BH202" s="146">
        <f>IF(U202="sníž. přenesená",N202,0)</f>
        <v>0</v>
      </c>
      <c r="BI202" s="146">
        <f>IF(U202="nulová",N202,0)</f>
        <v>0</v>
      </c>
      <c r="BJ202" s="16" t="s">
        <v>20</v>
      </c>
      <c r="BK202" s="146">
        <f>ROUND(L202*K202,2)</f>
        <v>0</v>
      </c>
      <c r="BL202" s="16" t="s">
        <v>197</v>
      </c>
      <c r="BM202" s="16" t="s">
        <v>272</v>
      </c>
    </row>
    <row r="203" spans="2:65" s="9" customFormat="1" ht="29.85" customHeight="1" x14ac:dyDescent="0.3">
      <c r="B203" s="129"/>
      <c r="C203" s="130"/>
      <c r="D203" s="139" t="s">
        <v>108</v>
      </c>
      <c r="E203" s="139"/>
      <c r="F203" s="139"/>
      <c r="G203" s="139"/>
      <c r="H203" s="139"/>
      <c r="I203" s="139"/>
      <c r="J203" s="139"/>
      <c r="K203" s="185"/>
      <c r="L203" s="139"/>
      <c r="M203" s="139"/>
      <c r="N203" s="231">
        <f>BK203</f>
        <v>0</v>
      </c>
      <c r="O203" s="232"/>
      <c r="P203" s="232"/>
      <c r="Q203" s="232"/>
      <c r="R203" s="132"/>
      <c r="T203" s="133"/>
      <c r="U203" s="130"/>
      <c r="V203" s="130"/>
      <c r="W203" s="134">
        <f>SUM(W204:W215)</f>
        <v>74.061266000000003</v>
      </c>
      <c r="X203" s="130"/>
      <c r="Y203" s="134">
        <f>SUM(Y204:Y215)</f>
        <v>0.30322639999999995</v>
      </c>
      <c r="Z203" s="130"/>
      <c r="AA203" s="135">
        <f>SUM(AA204:AA215)</f>
        <v>0.25165199999999999</v>
      </c>
      <c r="AR203" s="136" t="s">
        <v>87</v>
      </c>
      <c r="AT203" s="137" t="s">
        <v>76</v>
      </c>
      <c r="AU203" s="137" t="s">
        <v>20</v>
      </c>
      <c r="AY203" s="136" t="s">
        <v>132</v>
      </c>
      <c r="BK203" s="138">
        <f>SUM(BK204:BK215)</f>
        <v>0</v>
      </c>
    </row>
    <row r="204" spans="2:65" s="1" customFormat="1" ht="26.45" customHeight="1" x14ac:dyDescent="0.3">
      <c r="B204" s="111"/>
      <c r="C204" s="140">
        <v>50</v>
      </c>
      <c r="D204" s="140" t="s">
        <v>133</v>
      </c>
      <c r="E204" s="141" t="s">
        <v>273</v>
      </c>
      <c r="F204" s="237" t="s">
        <v>274</v>
      </c>
      <c r="G204" s="238"/>
      <c r="H204" s="238"/>
      <c r="I204" s="238"/>
      <c r="J204" s="142" t="s">
        <v>136</v>
      </c>
      <c r="K204" s="181">
        <v>80.239999999999995</v>
      </c>
      <c r="L204" s="239"/>
      <c r="M204" s="238"/>
      <c r="N204" s="239">
        <f>ROUND(L204*K204,2)</f>
        <v>0</v>
      </c>
      <c r="O204" s="238"/>
      <c r="P204" s="238"/>
      <c r="Q204" s="238"/>
      <c r="R204" s="114"/>
      <c r="T204" s="143" t="s">
        <v>3</v>
      </c>
      <c r="U204" s="39" t="s">
        <v>42</v>
      </c>
      <c r="V204" s="144">
        <v>7.2999999999999995E-2</v>
      </c>
      <c r="W204" s="144">
        <f>V204*K204</f>
        <v>5.8575199999999992</v>
      </c>
      <c r="X204" s="144">
        <v>0</v>
      </c>
      <c r="Y204" s="144">
        <f>X204*K204</f>
        <v>0</v>
      </c>
      <c r="Z204" s="144">
        <v>0</v>
      </c>
      <c r="AA204" s="145">
        <f>Z204*K204</f>
        <v>0</v>
      </c>
      <c r="AR204" s="16" t="s">
        <v>197</v>
      </c>
      <c r="AT204" s="16" t="s">
        <v>133</v>
      </c>
      <c r="AU204" s="16" t="s">
        <v>87</v>
      </c>
      <c r="AY204" s="16" t="s">
        <v>132</v>
      </c>
      <c r="BE204" s="146">
        <f>IF(U204="základní",N204,0)</f>
        <v>0</v>
      </c>
      <c r="BF204" s="146">
        <f>IF(U204="snížená",N204,0)</f>
        <v>0</v>
      </c>
      <c r="BG204" s="146">
        <f>IF(U204="zákl. přenesená",N204,0)</f>
        <v>0</v>
      </c>
      <c r="BH204" s="146">
        <f>IF(U204="sníž. přenesená",N204,0)</f>
        <v>0</v>
      </c>
      <c r="BI204" s="146">
        <f>IF(U204="nulová",N204,0)</f>
        <v>0</v>
      </c>
      <c r="BJ204" s="16" t="s">
        <v>20</v>
      </c>
      <c r="BK204" s="146">
        <f>ROUND(L204*K204,2)</f>
        <v>0</v>
      </c>
      <c r="BL204" s="16" t="s">
        <v>197</v>
      </c>
      <c r="BM204" s="16" t="s">
        <v>275</v>
      </c>
    </row>
    <row r="205" spans="2:65" s="1" customFormat="1" ht="20.45" customHeight="1" x14ac:dyDescent="0.3">
      <c r="B205" s="111"/>
      <c r="C205" s="140">
        <v>51</v>
      </c>
      <c r="D205" s="140" t="s">
        <v>133</v>
      </c>
      <c r="E205" s="141" t="s">
        <v>276</v>
      </c>
      <c r="F205" s="237" t="s">
        <v>277</v>
      </c>
      <c r="G205" s="238"/>
      <c r="H205" s="238"/>
      <c r="I205" s="238"/>
      <c r="J205" s="142" t="s">
        <v>136</v>
      </c>
      <c r="K205" s="181">
        <v>80.239999999999995</v>
      </c>
      <c r="L205" s="239"/>
      <c r="M205" s="238"/>
      <c r="N205" s="239">
        <f>ROUND(L205*K205,2)</f>
        <v>0</v>
      </c>
      <c r="O205" s="238"/>
      <c r="P205" s="238"/>
      <c r="Q205" s="238"/>
      <c r="R205" s="114"/>
      <c r="T205" s="143" t="s">
        <v>3</v>
      </c>
      <c r="U205" s="39" t="s">
        <v>42</v>
      </c>
      <c r="V205" s="144">
        <v>2.4E-2</v>
      </c>
      <c r="W205" s="144">
        <f>V205*K205</f>
        <v>1.9257599999999999</v>
      </c>
      <c r="X205" s="144">
        <v>0</v>
      </c>
      <c r="Y205" s="144">
        <f>X205*K205</f>
        <v>0</v>
      </c>
      <c r="Z205" s="144">
        <v>0</v>
      </c>
      <c r="AA205" s="145">
        <f>Z205*K205</f>
        <v>0</v>
      </c>
      <c r="AR205" s="16" t="s">
        <v>197</v>
      </c>
      <c r="AT205" s="16" t="s">
        <v>133</v>
      </c>
      <c r="AU205" s="16" t="s">
        <v>87</v>
      </c>
      <c r="AY205" s="16" t="s">
        <v>132</v>
      </c>
      <c r="BE205" s="146">
        <f>IF(U205="základní",N205,0)</f>
        <v>0</v>
      </c>
      <c r="BF205" s="146">
        <f>IF(U205="snížená",N205,0)</f>
        <v>0</v>
      </c>
      <c r="BG205" s="146">
        <f>IF(U205="zákl. přenesená",N205,0)</f>
        <v>0</v>
      </c>
      <c r="BH205" s="146">
        <f>IF(U205="sníž. přenesená",N205,0)</f>
        <v>0</v>
      </c>
      <c r="BI205" s="146">
        <f>IF(U205="nulová",N205,0)</f>
        <v>0</v>
      </c>
      <c r="BJ205" s="16" t="s">
        <v>20</v>
      </c>
      <c r="BK205" s="146">
        <f>ROUND(L205*K205,2)</f>
        <v>0</v>
      </c>
      <c r="BL205" s="16" t="s">
        <v>197</v>
      </c>
      <c r="BM205" s="16" t="s">
        <v>278</v>
      </c>
    </row>
    <row r="206" spans="2:65" s="1" customFormat="1" ht="26.45" customHeight="1" x14ac:dyDescent="0.3">
      <c r="B206" s="111"/>
      <c r="C206" s="140">
        <v>52</v>
      </c>
      <c r="D206" s="140" t="s">
        <v>133</v>
      </c>
      <c r="E206" s="141" t="s">
        <v>279</v>
      </c>
      <c r="F206" s="237" t="s">
        <v>280</v>
      </c>
      <c r="G206" s="238"/>
      <c r="H206" s="238"/>
      <c r="I206" s="238"/>
      <c r="J206" s="142" t="s">
        <v>136</v>
      </c>
      <c r="K206" s="181">
        <v>80.239999999999995</v>
      </c>
      <c r="L206" s="239"/>
      <c r="M206" s="238"/>
      <c r="N206" s="239">
        <f>ROUND(L206*K206,2)</f>
        <v>0</v>
      </c>
      <c r="O206" s="238"/>
      <c r="P206" s="238"/>
      <c r="Q206" s="238"/>
      <c r="R206" s="114"/>
      <c r="T206" s="143" t="s">
        <v>3</v>
      </c>
      <c r="U206" s="39" t="s">
        <v>42</v>
      </c>
      <c r="V206" s="144">
        <v>5.8000000000000003E-2</v>
      </c>
      <c r="W206" s="144">
        <f>V206*K206</f>
        <v>4.6539200000000003</v>
      </c>
      <c r="X206" s="144">
        <v>6.9999999999999994E-5</v>
      </c>
      <c r="Y206" s="144">
        <f>X206*K206</f>
        <v>5.6167999999999991E-3</v>
      </c>
      <c r="Z206" s="144">
        <v>0</v>
      </c>
      <c r="AA206" s="145">
        <f>Z206*K206</f>
        <v>0</v>
      </c>
      <c r="AR206" s="16" t="s">
        <v>197</v>
      </c>
      <c r="AT206" s="16" t="s">
        <v>133</v>
      </c>
      <c r="AU206" s="16" t="s">
        <v>87</v>
      </c>
      <c r="AY206" s="16" t="s">
        <v>132</v>
      </c>
      <c r="BE206" s="146">
        <f>IF(U206="základní",N206,0)</f>
        <v>0</v>
      </c>
      <c r="BF206" s="146">
        <f>IF(U206="snížená",N206,0)</f>
        <v>0</v>
      </c>
      <c r="BG206" s="146">
        <f>IF(U206="zákl. přenesená",N206,0)</f>
        <v>0</v>
      </c>
      <c r="BH206" s="146">
        <f>IF(U206="sníž. přenesená",N206,0)</f>
        <v>0</v>
      </c>
      <c r="BI206" s="146">
        <f>IF(U206="nulová",N206,0)</f>
        <v>0</v>
      </c>
      <c r="BJ206" s="16" t="s">
        <v>20</v>
      </c>
      <c r="BK206" s="146">
        <f>ROUND(L206*K206,2)</f>
        <v>0</v>
      </c>
      <c r="BL206" s="16" t="s">
        <v>197</v>
      </c>
      <c r="BM206" s="16" t="s">
        <v>281</v>
      </c>
    </row>
    <row r="207" spans="2:65" s="1" customFormat="1" ht="26.45" customHeight="1" x14ac:dyDescent="0.3">
      <c r="B207" s="111"/>
      <c r="C207" s="140">
        <v>53</v>
      </c>
      <c r="D207" s="140" t="s">
        <v>133</v>
      </c>
      <c r="E207" s="141" t="s">
        <v>282</v>
      </c>
      <c r="F207" s="237" t="s">
        <v>283</v>
      </c>
      <c r="G207" s="238"/>
      <c r="H207" s="238"/>
      <c r="I207" s="238"/>
      <c r="J207" s="142" t="s">
        <v>136</v>
      </c>
      <c r="K207" s="181">
        <v>80.239999999999995</v>
      </c>
      <c r="L207" s="239"/>
      <c r="M207" s="238"/>
      <c r="N207" s="239">
        <f>ROUND(L207*K207,2)</f>
        <v>0</v>
      </c>
      <c r="O207" s="238"/>
      <c r="P207" s="238"/>
      <c r="Q207" s="238"/>
      <c r="R207" s="114"/>
      <c r="T207" s="143" t="s">
        <v>3</v>
      </c>
      <c r="U207" s="39" t="s">
        <v>42</v>
      </c>
      <c r="V207" s="144">
        <v>0.255</v>
      </c>
      <c r="W207" s="144">
        <f>V207*K207</f>
        <v>20.461199999999998</v>
      </c>
      <c r="X207" s="144">
        <v>0</v>
      </c>
      <c r="Y207" s="144">
        <f>X207*K207</f>
        <v>0</v>
      </c>
      <c r="Z207" s="144">
        <v>3.0000000000000001E-3</v>
      </c>
      <c r="AA207" s="145">
        <f>Z207*K207</f>
        <v>0.24071999999999999</v>
      </c>
      <c r="AR207" s="16" t="s">
        <v>197</v>
      </c>
      <c r="AT207" s="16" t="s">
        <v>133</v>
      </c>
      <c r="AU207" s="16" t="s">
        <v>87</v>
      </c>
      <c r="AY207" s="16" t="s">
        <v>132</v>
      </c>
      <c r="BE207" s="146">
        <f>IF(U207="základní",N207,0)</f>
        <v>0</v>
      </c>
      <c r="BF207" s="146">
        <f>IF(U207="snížená",N207,0)</f>
        <v>0</v>
      </c>
      <c r="BG207" s="146">
        <f>IF(U207="zákl. přenesená",N207,0)</f>
        <v>0</v>
      </c>
      <c r="BH207" s="146">
        <f>IF(U207="sníž. přenesená",N207,0)</f>
        <v>0</v>
      </c>
      <c r="BI207" s="146">
        <f>IF(U207="nulová",N207,0)</f>
        <v>0</v>
      </c>
      <c r="BJ207" s="16" t="s">
        <v>20</v>
      </c>
      <c r="BK207" s="146">
        <f>ROUND(L207*K207,2)</f>
        <v>0</v>
      </c>
      <c r="BL207" s="16" t="s">
        <v>197</v>
      </c>
      <c r="BM207" s="16" t="s">
        <v>284</v>
      </c>
    </row>
    <row r="208" spans="2:65" s="11" customFormat="1" ht="20.45" customHeight="1" x14ac:dyDescent="0.3">
      <c r="B208" s="154"/>
      <c r="C208" s="155"/>
      <c r="D208" s="155"/>
      <c r="E208" s="156" t="s">
        <v>3</v>
      </c>
      <c r="F208" s="256" t="s">
        <v>338</v>
      </c>
      <c r="G208" s="257"/>
      <c r="H208" s="257"/>
      <c r="I208" s="257"/>
      <c r="J208" s="155"/>
      <c r="K208" s="183">
        <v>80.239999999999995</v>
      </c>
      <c r="L208" s="155"/>
      <c r="M208" s="155"/>
      <c r="N208" s="155"/>
      <c r="O208" s="155"/>
      <c r="P208" s="155"/>
      <c r="Q208" s="155"/>
      <c r="R208" s="157"/>
      <c r="T208" s="158"/>
      <c r="U208" s="155"/>
      <c r="V208" s="155"/>
      <c r="W208" s="155"/>
      <c r="X208" s="155"/>
      <c r="Y208" s="155"/>
      <c r="Z208" s="155"/>
      <c r="AA208" s="159"/>
      <c r="AT208" s="160" t="s">
        <v>140</v>
      </c>
      <c r="AU208" s="160" t="s">
        <v>87</v>
      </c>
      <c r="AV208" s="11" t="s">
        <v>87</v>
      </c>
      <c r="AW208" s="11" t="s">
        <v>34</v>
      </c>
      <c r="AX208" s="11" t="s">
        <v>20</v>
      </c>
      <c r="AY208" s="160" t="s">
        <v>132</v>
      </c>
    </row>
    <row r="209" spans="2:65" s="1" customFormat="1" ht="26.45" customHeight="1" x14ac:dyDescent="0.3">
      <c r="B209" s="111"/>
      <c r="C209" s="140">
        <v>54</v>
      </c>
      <c r="D209" s="140" t="s">
        <v>133</v>
      </c>
      <c r="E209" s="141" t="s">
        <v>285</v>
      </c>
      <c r="F209" s="237" t="s">
        <v>286</v>
      </c>
      <c r="G209" s="238"/>
      <c r="H209" s="238"/>
      <c r="I209" s="238"/>
      <c r="J209" s="142" t="s">
        <v>136</v>
      </c>
      <c r="K209" s="181">
        <v>80.239999999999995</v>
      </c>
      <c r="L209" s="239"/>
      <c r="M209" s="238"/>
      <c r="N209" s="239">
        <f t="shared" ref="N209:N215" si="15">ROUND(L209*K209,2)</f>
        <v>0</v>
      </c>
      <c r="O209" s="238"/>
      <c r="P209" s="238"/>
      <c r="Q209" s="238"/>
      <c r="R209" s="114"/>
      <c r="T209" s="143" t="s">
        <v>3</v>
      </c>
      <c r="U209" s="39" t="s">
        <v>42</v>
      </c>
      <c r="V209" s="144">
        <v>0.379</v>
      </c>
      <c r="W209" s="144">
        <f t="shared" ref="W209:W215" si="16">V209*K209</f>
        <v>30.410959999999999</v>
      </c>
      <c r="X209" s="144">
        <v>4.0000000000000002E-4</v>
      </c>
      <c r="Y209" s="144">
        <f t="shared" ref="Y209:Y215" si="17">X209*K209</f>
        <v>3.2096E-2</v>
      </c>
      <c r="Z209" s="144">
        <v>0</v>
      </c>
      <c r="AA209" s="145">
        <f t="shared" ref="AA209:AA215" si="18">Z209*K209</f>
        <v>0</v>
      </c>
      <c r="AR209" s="16" t="s">
        <v>197</v>
      </c>
      <c r="AT209" s="16" t="s">
        <v>133</v>
      </c>
      <c r="AU209" s="16" t="s">
        <v>87</v>
      </c>
      <c r="AY209" s="16" t="s">
        <v>132</v>
      </c>
      <c r="BE209" s="146">
        <f t="shared" ref="BE209:BE215" si="19">IF(U209="základní",N209,0)</f>
        <v>0</v>
      </c>
      <c r="BF209" s="146">
        <f t="shared" ref="BF209:BF215" si="20">IF(U209="snížená",N209,0)</f>
        <v>0</v>
      </c>
      <c r="BG209" s="146">
        <f t="shared" ref="BG209:BG215" si="21">IF(U209="zákl. přenesená",N209,0)</f>
        <v>0</v>
      </c>
      <c r="BH209" s="146">
        <f t="shared" ref="BH209:BH215" si="22">IF(U209="sníž. přenesená",N209,0)</f>
        <v>0</v>
      </c>
      <c r="BI209" s="146">
        <f t="shared" ref="BI209:BI215" si="23">IF(U209="nulová",N209,0)</f>
        <v>0</v>
      </c>
      <c r="BJ209" s="16" t="s">
        <v>20</v>
      </c>
      <c r="BK209" s="146">
        <f t="shared" ref="BK209:BK215" si="24">ROUND(L209*K209,2)</f>
        <v>0</v>
      </c>
      <c r="BL209" s="16" t="s">
        <v>197</v>
      </c>
      <c r="BM209" s="16" t="s">
        <v>287</v>
      </c>
    </row>
    <row r="210" spans="2:65" s="1" customFormat="1" ht="36.6" customHeight="1" x14ac:dyDescent="0.3">
      <c r="B210" s="111"/>
      <c r="C210" s="140">
        <v>55</v>
      </c>
      <c r="D210" s="161" t="s">
        <v>148</v>
      </c>
      <c r="E210" s="162" t="s">
        <v>288</v>
      </c>
      <c r="F210" s="244" t="s">
        <v>289</v>
      </c>
      <c r="G210" s="245"/>
      <c r="H210" s="245"/>
      <c r="I210" s="245"/>
      <c r="J210" s="163" t="s">
        <v>136</v>
      </c>
      <c r="K210" s="184">
        <v>80.239999999999995</v>
      </c>
      <c r="L210" s="246"/>
      <c r="M210" s="245"/>
      <c r="N210" s="246">
        <f t="shared" si="15"/>
        <v>0</v>
      </c>
      <c r="O210" s="238"/>
      <c r="P210" s="238"/>
      <c r="Q210" s="238"/>
      <c r="R210" s="114"/>
      <c r="T210" s="143" t="s">
        <v>3</v>
      </c>
      <c r="U210" s="39" t="s">
        <v>42</v>
      </c>
      <c r="V210" s="144">
        <v>0</v>
      </c>
      <c r="W210" s="144">
        <f t="shared" si="16"/>
        <v>0</v>
      </c>
      <c r="X210" s="144">
        <v>3.2000000000000002E-3</v>
      </c>
      <c r="Y210" s="144">
        <f t="shared" si="17"/>
        <v>0.256768</v>
      </c>
      <c r="Z210" s="144">
        <v>0</v>
      </c>
      <c r="AA210" s="145">
        <f t="shared" si="18"/>
        <v>0</v>
      </c>
      <c r="AR210" s="16" t="s">
        <v>206</v>
      </c>
      <c r="AT210" s="16" t="s">
        <v>148</v>
      </c>
      <c r="AU210" s="16" t="s">
        <v>87</v>
      </c>
      <c r="AY210" s="16" t="s">
        <v>132</v>
      </c>
      <c r="BE210" s="146">
        <f t="shared" si="19"/>
        <v>0</v>
      </c>
      <c r="BF210" s="146">
        <f t="shared" si="20"/>
        <v>0</v>
      </c>
      <c r="BG210" s="146">
        <f t="shared" si="21"/>
        <v>0</v>
      </c>
      <c r="BH210" s="146">
        <f t="shared" si="22"/>
        <v>0</v>
      </c>
      <c r="BI210" s="146">
        <f t="shared" si="23"/>
        <v>0</v>
      </c>
      <c r="BJ210" s="16" t="s">
        <v>20</v>
      </c>
      <c r="BK210" s="146">
        <f t="shared" si="24"/>
        <v>0</v>
      </c>
      <c r="BL210" s="16" t="s">
        <v>197</v>
      </c>
      <c r="BM210" s="16" t="s">
        <v>290</v>
      </c>
    </row>
    <row r="211" spans="2:65" s="1" customFormat="1" ht="26.45" customHeight="1" x14ac:dyDescent="0.3">
      <c r="B211" s="111"/>
      <c r="C211" s="140">
        <v>56</v>
      </c>
      <c r="D211" s="140" t="s">
        <v>133</v>
      </c>
      <c r="E211" s="141" t="s">
        <v>291</v>
      </c>
      <c r="F211" s="237" t="s">
        <v>292</v>
      </c>
      <c r="G211" s="238"/>
      <c r="H211" s="238"/>
      <c r="I211" s="238"/>
      <c r="J211" s="142" t="s">
        <v>251</v>
      </c>
      <c r="K211" s="181">
        <v>36.44</v>
      </c>
      <c r="L211" s="239"/>
      <c r="M211" s="238"/>
      <c r="N211" s="239">
        <f t="shared" si="15"/>
        <v>0</v>
      </c>
      <c r="O211" s="238"/>
      <c r="P211" s="238"/>
      <c r="Q211" s="238"/>
      <c r="R211" s="114"/>
      <c r="T211" s="143" t="s">
        <v>3</v>
      </c>
      <c r="U211" s="39" t="s">
        <v>42</v>
      </c>
      <c r="V211" s="144">
        <v>3.5000000000000003E-2</v>
      </c>
      <c r="W211" s="144">
        <f t="shared" si="16"/>
        <v>1.2754000000000001</v>
      </c>
      <c r="X211" s="144">
        <v>0</v>
      </c>
      <c r="Y211" s="144">
        <f t="shared" si="17"/>
        <v>0</v>
      </c>
      <c r="Z211" s="144">
        <v>2.9999999999999997E-4</v>
      </c>
      <c r="AA211" s="145">
        <f t="shared" si="18"/>
        <v>1.0931999999999999E-2</v>
      </c>
      <c r="AR211" s="16" t="s">
        <v>197</v>
      </c>
      <c r="AT211" s="16" t="s">
        <v>133</v>
      </c>
      <c r="AU211" s="16" t="s">
        <v>87</v>
      </c>
      <c r="AY211" s="16" t="s">
        <v>132</v>
      </c>
      <c r="BE211" s="146">
        <f t="shared" si="19"/>
        <v>0</v>
      </c>
      <c r="BF211" s="146">
        <f t="shared" si="20"/>
        <v>0</v>
      </c>
      <c r="BG211" s="146">
        <f t="shared" si="21"/>
        <v>0</v>
      </c>
      <c r="BH211" s="146">
        <f t="shared" si="22"/>
        <v>0</v>
      </c>
      <c r="BI211" s="146">
        <f t="shared" si="23"/>
        <v>0</v>
      </c>
      <c r="BJ211" s="16" t="s">
        <v>20</v>
      </c>
      <c r="BK211" s="146">
        <f t="shared" si="24"/>
        <v>0</v>
      </c>
      <c r="BL211" s="16" t="s">
        <v>197</v>
      </c>
      <c r="BM211" s="16" t="s">
        <v>293</v>
      </c>
    </row>
    <row r="212" spans="2:65" s="1" customFormat="1" ht="20.45" customHeight="1" x14ac:dyDescent="0.3">
      <c r="B212" s="111"/>
      <c r="C212" s="140">
        <v>57</v>
      </c>
      <c r="D212" s="140" t="s">
        <v>133</v>
      </c>
      <c r="E212" s="141" t="s">
        <v>294</v>
      </c>
      <c r="F212" s="237" t="s">
        <v>295</v>
      </c>
      <c r="G212" s="238"/>
      <c r="H212" s="238"/>
      <c r="I212" s="238"/>
      <c r="J212" s="142" t="s">
        <v>251</v>
      </c>
      <c r="K212" s="181">
        <v>36.44</v>
      </c>
      <c r="L212" s="239"/>
      <c r="M212" s="238"/>
      <c r="N212" s="239">
        <f t="shared" si="15"/>
        <v>0</v>
      </c>
      <c r="O212" s="238"/>
      <c r="P212" s="238"/>
      <c r="Q212" s="238"/>
      <c r="R212" s="114"/>
      <c r="T212" s="143" t="s">
        <v>3</v>
      </c>
      <c r="U212" s="39" t="s">
        <v>42</v>
      </c>
      <c r="V212" s="144">
        <v>0.25</v>
      </c>
      <c r="W212" s="144">
        <f t="shared" si="16"/>
        <v>9.11</v>
      </c>
      <c r="X212" s="144">
        <v>2.0000000000000002E-5</v>
      </c>
      <c r="Y212" s="144">
        <f t="shared" si="17"/>
        <v>7.2880000000000004E-4</v>
      </c>
      <c r="Z212" s="144">
        <v>0</v>
      </c>
      <c r="AA212" s="145">
        <f t="shared" si="18"/>
        <v>0</v>
      </c>
      <c r="AR212" s="16" t="s">
        <v>197</v>
      </c>
      <c r="AT212" s="16" t="s">
        <v>133</v>
      </c>
      <c r="AU212" s="16" t="s">
        <v>87</v>
      </c>
      <c r="AY212" s="16" t="s">
        <v>132</v>
      </c>
      <c r="BE212" s="146">
        <f t="shared" si="19"/>
        <v>0</v>
      </c>
      <c r="BF212" s="146">
        <f t="shared" si="20"/>
        <v>0</v>
      </c>
      <c r="BG212" s="146">
        <f t="shared" si="21"/>
        <v>0</v>
      </c>
      <c r="BH212" s="146">
        <f t="shared" si="22"/>
        <v>0</v>
      </c>
      <c r="BI212" s="146">
        <f t="shared" si="23"/>
        <v>0</v>
      </c>
      <c r="BJ212" s="16" t="s">
        <v>20</v>
      </c>
      <c r="BK212" s="146">
        <f t="shared" si="24"/>
        <v>0</v>
      </c>
      <c r="BL212" s="16" t="s">
        <v>197</v>
      </c>
      <c r="BM212" s="16" t="s">
        <v>296</v>
      </c>
    </row>
    <row r="213" spans="2:65" s="1" customFormat="1" ht="26.45" customHeight="1" x14ac:dyDescent="0.3">
      <c r="B213" s="111"/>
      <c r="C213" s="140">
        <v>58</v>
      </c>
      <c r="D213" s="161" t="s">
        <v>148</v>
      </c>
      <c r="E213" s="162" t="s">
        <v>297</v>
      </c>
      <c r="F213" s="244" t="s">
        <v>298</v>
      </c>
      <c r="G213" s="245"/>
      <c r="H213" s="245"/>
      <c r="I213" s="245"/>
      <c r="J213" s="163" t="s">
        <v>251</v>
      </c>
      <c r="K213" s="184">
        <v>36.44</v>
      </c>
      <c r="L213" s="246"/>
      <c r="M213" s="245"/>
      <c r="N213" s="246">
        <f t="shared" si="15"/>
        <v>0</v>
      </c>
      <c r="O213" s="238"/>
      <c r="P213" s="238"/>
      <c r="Q213" s="238"/>
      <c r="R213" s="114"/>
      <c r="T213" s="143" t="s">
        <v>3</v>
      </c>
      <c r="U213" s="39" t="s">
        <v>42</v>
      </c>
      <c r="V213" s="144">
        <v>0</v>
      </c>
      <c r="W213" s="144">
        <f t="shared" si="16"/>
        <v>0</v>
      </c>
      <c r="X213" s="144">
        <v>2.2000000000000001E-4</v>
      </c>
      <c r="Y213" s="144">
        <f t="shared" si="17"/>
        <v>8.0167999999999993E-3</v>
      </c>
      <c r="Z213" s="144">
        <v>0</v>
      </c>
      <c r="AA213" s="145">
        <f t="shared" si="18"/>
        <v>0</v>
      </c>
      <c r="AR213" s="16" t="s">
        <v>206</v>
      </c>
      <c r="AT213" s="16" t="s">
        <v>148</v>
      </c>
      <c r="AU213" s="16" t="s">
        <v>87</v>
      </c>
      <c r="AY213" s="16" t="s">
        <v>132</v>
      </c>
      <c r="BE213" s="146">
        <f t="shared" si="19"/>
        <v>0</v>
      </c>
      <c r="BF213" s="146">
        <f t="shared" si="20"/>
        <v>0</v>
      </c>
      <c r="BG213" s="146">
        <f t="shared" si="21"/>
        <v>0</v>
      </c>
      <c r="BH213" s="146">
        <f t="shared" si="22"/>
        <v>0</v>
      </c>
      <c r="BI213" s="146">
        <f t="shared" si="23"/>
        <v>0</v>
      </c>
      <c r="BJ213" s="16" t="s">
        <v>20</v>
      </c>
      <c r="BK213" s="146">
        <f t="shared" si="24"/>
        <v>0</v>
      </c>
      <c r="BL213" s="16" t="s">
        <v>197</v>
      </c>
      <c r="BM213" s="16" t="s">
        <v>299</v>
      </c>
    </row>
    <row r="214" spans="2:65" s="1" customFormat="1" ht="19.5" customHeight="1" x14ac:dyDescent="0.3">
      <c r="B214" s="111"/>
      <c r="C214" s="161"/>
      <c r="D214" s="161"/>
      <c r="E214" s="162"/>
      <c r="F214" s="250" t="s">
        <v>339</v>
      </c>
      <c r="G214" s="251"/>
      <c r="H214" s="251"/>
      <c r="I214" s="252"/>
      <c r="J214" s="163"/>
      <c r="K214" s="187">
        <v>36.44</v>
      </c>
      <c r="L214" s="253"/>
      <c r="M214" s="254"/>
      <c r="N214" s="253"/>
      <c r="O214" s="255"/>
      <c r="P214" s="255"/>
      <c r="Q214" s="254"/>
      <c r="R214" s="114"/>
      <c r="T214" s="143"/>
      <c r="U214" s="39"/>
      <c r="V214" s="144"/>
      <c r="W214" s="144"/>
      <c r="X214" s="144"/>
      <c r="Y214" s="144"/>
      <c r="Z214" s="144"/>
      <c r="AA214" s="145"/>
      <c r="AR214" s="16"/>
      <c r="AT214" s="16"/>
      <c r="AU214" s="16"/>
      <c r="AY214" s="16"/>
      <c r="BE214" s="146"/>
      <c r="BF214" s="146"/>
      <c r="BG214" s="146"/>
      <c r="BH214" s="146"/>
      <c r="BI214" s="146"/>
      <c r="BJ214" s="16"/>
      <c r="BK214" s="146"/>
      <c r="BL214" s="16"/>
      <c r="BM214" s="16"/>
    </row>
    <row r="215" spans="2:65" s="1" customFormat="1" ht="26.45" customHeight="1" x14ac:dyDescent="0.3">
      <c r="B215" s="111"/>
      <c r="C215" s="140">
        <v>59</v>
      </c>
      <c r="D215" s="140" t="s">
        <v>133</v>
      </c>
      <c r="E215" s="141" t="s">
        <v>300</v>
      </c>
      <c r="F215" s="237" t="s">
        <v>301</v>
      </c>
      <c r="G215" s="238"/>
      <c r="H215" s="238"/>
      <c r="I215" s="238"/>
      <c r="J215" s="142" t="s">
        <v>183</v>
      </c>
      <c r="K215" s="181">
        <v>0.32900000000000001</v>
      </c>
      <c r="L215" s="239"/>
      <c r="M215" s="238"/>
      <c r="N215" s="239">
        <f t="shared" si="15"/>
        <v>0</v>
      </c>
      <c r="O215" s="238"/>
      <c r="P215" s="238"/>
      <c r="Q215" s="238"/>
      <c r="R215" s="114"/>
      <c r="T215" s="143" t="s">
        <v>3</v>
      </c>
      <c r="U215" s="39" t="s">
        <v>42</v>
      </c>
      <c r="V215" s="144">
        <v>1.1140000000000001</v>
      </c>
      <c r="W215" s="144">
        <f t="shared" si="16"/>
        <v>0.36650600000000005</v>
      </c>
      <c r="X215" s="144">
        <v>0</v>
      </c>
      <c r="Y215" s="144">
        <f t="shared" si="17"/>
        <v>0</v>
      </c>
      <c r="Z215" s="144">
        <v>0</v>
      </c>
      <c r="AA215" s="145">
        <f t="shared" si="18"/>
        <v>0</v>
      </c>
      <c r="AR215" s="16" t="s">
        <v>197</v>
      </c>
      <c r="AT215" s="16" t="s">
        <v>133</v>
      </c>
      <c r="AU215" s="16" t="s">
        <v>87</v>
      </c>
      <c r="AY215" s="16" t="s">
        <v>132</v>
      </c>
      <c r="BE215" s="146">
        <f t="shared" si="19"/>
        <v>0</v>
      </c>
      <c r="BF215" s="146">
        <f t="shared" si="20"/>
        <v>0</v>
      </c>
      <c r="BG215" s="146">
        <f t="shared" si="21"/>
        <v>0</v>
      </c>
      <c r="BH215" s="146">
        <f t="shared" si="22"/>
        <v>0</v>
      </c>
      <c r="BI215" s="146">
        <f t="shared" si="23"/>
        <v>0</v>
      </c>
      <c r="BJ215" s="16" t="s">
        <v>20</v>
      </c>
      <c r="BK215" s="146">
        <f t="shared" si="24"/>
        <v>0</v>
      </c>
      <c r="BL215" s="16" t="s">
        <v>197</v>
      </c>
      <c r="BM215" s="16" t="s">
        <v>302</v>
      </c>
    </row>
    <row r="216" spans="2:65" s="9" customFormat="1" ht="29.85" customHeight="1" x14ac:dyDescent="0.3">
      <c r="B216" s="129"/>
      <c r="C216" s="130"/>
      <c r="D216" s="139" t="s">
        <v>109</v>
      </c>
      <c r="E216" s="139"/>
      <c r="F216" s="139"/>
      <c r="G216" s="139"/>
      <c r="H216" s="139"/>
      <c r="I216" s="139"/>
      <c r="J216" s="139"/>
      <c r="K216" s="185"/>
      <c r="L216" s="139"/>
      <c r="M216" s="139"/>
      <c r="N216" s="231">
        <f>BK216</f>
        <v>0</v>
      </c>
      <c r="O216" s="232"/>
      <c r="P216" s="232"/>
      <c r="Q216" s="232"/>
      <c r="R216" s="132"/>
      <c r="T216" s="133"/>
      <c r="U216" s="130"/>
      <c r="V216" s="130"/>
      <c r="W216" s="134">
        <f>SUM(W217:W230)</f>
        <v>33.090179999999997</v>
      </c>
      <c r="X216" s="130"/>
      <c r="Y216" s="134">
        <f>SUM(Y217:Y230)</f>
        <v>2.0216100000000001E-2</v>
      </c>
      <c r="Z216" s="130"/>
      <c r="AA216" s="135">
        <f>SUM(AA217:AA230)</f>
        <v>0</v>
      </c>
      <c r="AR216" s="136" t="s">
        <v>87</v>
      </c>
      <c r="AT216" s="137" t="s">
        <v>76</v>
      </c>
      <c r="AU216" s="137" t="s">
        <v>20</v>
      </c>
      <c r="AY216" s="136" t="s">
        <v>132</v>
      </c>
      <c r="BK216" s="138">
        <f>SUM(BK217:BK230)</f>
        <v>0</v>
      </c>
    </row>
    <row r="217" spans="2:65" s="1" customFormat="1" ht="26.45" customHeight="1" x14ac:dyDescent="0.3">
      <c r="B217" s="111"/>
      <c r="C217" s="140">
        <v>60</v>
      </c>
      <c r="D217" s="140" t="s">
        <v>133</v>
      </c>
      <c r="E217" s="141" t="s">
        <v>303</v>
      </c>
      <c r="F217" s="237" t="s">
        <v>304</v>
      </c>
      <c r="G217" s="238"/>
      <c r="H217" s="238"/>
      <c r="I217" s="238"/>
      <c r="J217" s="142" t="s">
        <v>136</v>
      </c>
      <c r="K217" s="181">
        <v>30</v>
      </c>
      <c r="L217" s="239"/>
      <c r="M217" s="238"/>
      <c r="N217" s="239">
        <f>ROUND(L217*K217,2)</f>
        <v>0</v>
      </c>
      <c r="O217" s="238"/>
      <c r="P217" s="238"/>
      <c r="Q217" s="238"/>
      <c r="R217" s="114"/>
      <c r="T217" s="143" t="s">
        <v>3</v>
      </c>
      <c r="U217" s="39" t="s">
        <v>42</v>
      </c>
      <c r="V217" s="144">
        <v>0.16700000000000001</v>
      </c>
      <c r="W217" s="144">
        <f>V217*K217</f>
        <v>5.0100000000000007</v>
      </c>
      <c r="X217" s="144">
        <v>6.0000000000000002E-5</v>
      </c>
      <c r="Y217" s="144">
        <f>X217*K217</f>
        <v>1.8E-3</v>
      </c>
      <c r="Z217" s="144">
        <v>0</v>
      </c>
      <c r="AA217" s="145">
        <f>Z217*K217</f>
        <v>0</v>
      </c>
      <c r="AR217" s="16" t="s">
        <v>197</v>
      </c>
      <c r="AT217" s="16" t="s">
        <v>133</v>
      </c>
      <c r="AU217" s="16" t="s">
        <v>87</v>
      </c>
      <c r="AY217" s="16" t="s">
        <v>132</v>
      </c>
      <c r="BE217" s="146">
        <f>IF(U217="základní",N217,0)</f>
        <v>0</v>
      </c>
      <c r="BF217" s="146">
        <f>IF(U217="snížená",N217,0)</f>
        <v>0</v>
      </c>
      <c r="BG217" s="146">
        <f>IF(U217="zákl. přenesená",N217,0)</f>
        <v>0</v>
      </c>
      <c r="BH217" s="146">
        <f>IF(U217="sníž. přenesená",N217,0)</f>
        <v>0</v>
      </c>
      <c r="BI217" s="146">
        <f>IF(U217="nulová",N217,0)</f>
        <v>0</v>
      </c>
      <c r="BJ217" s="16" t="s">
        <v>20</v>
      </c>
      <c r="BK217" s="146">
        <f>ROUND(L217*K217,2)</f>
        <v>0</v>
      </c>
      <c r="BL217" s="16" t="s">
        <v>197</v>
      </c>
      <c r="BM217" s="16" t="s">
        <v>305</v>
      </c>
    </row>
    <row r="218" spans="2:65" s="10" customFormat="1" ht="26.45" customHeight="1" x14ac:dyDescent="0.3">
      <c r="B218" s="147"/>
      <c r="C218" s="148"/>
      <c r="D218" s="148"/>
      <c r="E218" s="149" t="s">
        <v>3</v>
      </c>
      <c r="F218" s="241" t="s">
        <v>306</v>
      </c>
      <c r="G218" s="242"/>
      <c r="H218" s="242"/>
      <c r="I218" s="242"/>
      <c r="J218" s="148"/>
      <c r="K218" s="182" t="s">
        <v>3</v>
      </c>
      <c r="L218" s="148"/>
      <c r="M218" s="148"/>
      <c r="N218" s="148"/>
      <c r="O218" s="148"/>
      <c r="P218" s="148"/>
      <c r="Q218" s="148"/>
      <c r="R218" s="150"/>
      <c r="T218" s="151"/>
      <c r="U218" s="148"/>
      <c r="V218" s="148"/>
      <c r="W218" s="148"/>
      <c r="X218" s="148"/>
      <c r="Y218" s="148"/>
      <c r="Z218" s="148"/>
      <c r="AA218" s="152"/>
      <c r="AT218" s="153" t="s">
        <v>140</v>
      </c>
      <c r="AU218" s="153" t="s">
        <v>87</v>
      </c>
      <c r="AV218" s="10" t="s">
        <v>20</v>
      </c>
      <c r="AW218" s="10" t="s">
        <v>34</v>
      </c>
      <c r="AX218" s="10" t="s">
        <v>77</v>
      </c>
      <c r="AY218" s="153" t="s">
        <v>132</v>
      </c>
    </row>
    <row r="219" spans="2:65" s="11" customFormat="1" ht="20.45" customHeight="1" x14ac:dyDescent="0.3">
      <c r="B219" s="154"/>
      <c r="C219" s="155"/>
      <c r="D219" s="155"/>
      <c r="E219" s="156" t="s">
        <v>3</v>
      </c>
      <c r="F219" s="243" t="s">
        <v>239</v>
      </c>
      <c r="G219" s="236"/>
      <c r="H219" s="236"/>
      <c r="I219" s="236"/>
      <c r="J219" s="155"/>
      <c r="K219" s="183">
        <v>30</v>
      </c>
      <c r="L219" s="155"/>
      <c r="M219" s="155"/>
      <c r="N219" s="155"/>
      <c r="O219" s="155"/>
      <c r="P219" s="155"/>
      <c r="Q219" s="155"/>
      <c r="R219" s="157"/>
      <c r="T219" s="158"/>
      <c r="U219" s="155"/>
      <c r="V219" s="155"/>
      <c r="W219" s="155"/>
      <c r="X219" s="155"/>
      <c r="Y219" s="155"/>
      <c r="Z219" s="155"/>
      <c r="AA219" s="159"/>
      <c r="AT219" s="160" t="s">
        <v>140</v>
      </c>
      <c r="AU219" s="160" t="s">
        <v>87</v>
      </c>
      <c r="AV219" s="11" t="s">
        <v>87</v>
      </c>
      <c r="AW219" s="11" t="s">
        <v>34</v>
      </c>
      <c r="AX219" s="11" t="s">
        <v>20</v>
      </c>
      <c r="AY219" s="160" t="s">
        <v>132</v>
      </c>
    </row>
    <row r="220" spans="2:65" s="1" customFormat="1" ht="26.45" customHeight="1" x14ac:dyDescent="0.3">
      <c r="B220" s="111"/>
      <c r="C220" s="140">
        <v>61</v>
      </c>
      <c r="D220" s="140" t="s">
        <v>133</v>
      </c>
      <c r="E220" s="141" t="s">
        <v>307</v>
      </c>
      <c r="F220" s="237" t="s">
        <v>308</v>
      </c>
      <c r="G220" s="238"/>
      <c r="H220" s="238"/>
      <c r="I220" s="238"/>
      <c r="J220" s="142" t="s">
        <v>136</v>
      </c>
      <c r="K220" s="181">
        <v>34.049999999999997</v>
      </c>
      <c r="L220" s="239"/>
      <c r="M220" s="238"/>
      <c r="N220" s="239">
        <f>ROUND(L220*K220,2)</f>
        <v>0</v>
      </c>
      <c r="O220" s="238"/>
      <c r="P220" s="238"/>
      <c r="Q220" s="238"/>
      <c r="R220" s="114"/>
      <c r="T220" s="143" t="s">
        <v>3</v>
      </c>
      <c r="U220" s="39" t="s">
        <v>42</v>
      </c>
      <c r="V220" s="144">
        <v>0.34200000000000003</v>
      </c>
      <c r="W220" s="144">
        <f>V220*K220</f>
        <v>11.645099999999999</v>
      </c>
      <c r="X220" s="144">
        <v>0</v>
      </c>
      <c r="Y220" s="144">
        <f>X220*K220</f>
        <v>0</v>
      </c>
      <c r="Z220" s="144">
        <v>0</v>
      </c>
      <c r="AA220" s="145">
        <f>Z220*K220</f>
        <v>0</v>
      </c>
      <c r="AR220" s="16" t="s">
        <v>197</v>
      </c>
      <c r="AT220" s="16" t="s">
        <v>133</v>
      </c>
      <c r="AU220" s="16" t="s">
        <v>87</v>
      </c>
      <c r="AY220" s="16" t="s">
        <v>132</v>
      </c>
      <c r="BE220" s="146">
        <f>IF(U220="základní",N220,0)</f>
        <v>0</v>
      </c>
      <c r="BF220" s="146">
        <f>IF(U220="snížená",N220,0)</f>
        <v>0</v>
      </c>
      <c r="BG220" s="146">
        <f>IF(U220="zákl. přenesená",N220,0)</f>
        <v>0</v>
      </c>
      <c r="BH220" s="146">
        <f>IF(U220="sníž. přenesená",N220,0)</f>
        <v>0</v>
      </c>
      <c r="BI220" s="146">
        <f>IF(U220="nulová",N220,0)</f>
        <v>0</v>
      </c>
      <c r="BJ220" s="16" t="s">
        <v>20</v>
      </c>
      <c r="BK220" s="146">
        <f>ROUND(L220*K220,2)</f>
        <v>0</v>
      </c>
      <c r="BL220" s="16" t="s">
        <v>197</v>
      </c>
      <c r="BM220" s="16" t="s">
        <v>309</v>
      </c>
    </row>
    <row r="221" spans="2:65" s="10" customFormat="1" ht="20.45" customHeight="1" x14ac:dyDescent="0.3">
      <c r="B221" s="147"/>
      <c r="C221" s="148"/>
      <c r="D221" s="148"/>
      <c r="E221" s="149" t="s">
        <v>3</v>
      </c>
      <c r="F221" s="241" t="s">
        <v>310</v>
      </c>
      <c r="G221" s="242"/>
      <c r="H221" s="242"/>
      <c r="I221" s="242"/>
      <c r="J221" s="148"/>
      <c r="K221" s="182" t="s">
        <v>3</v>
      </c>
      <c r="L221" s="148"/>
      <c r="M221" s="148"/>
      <c r="N221" s="148"/>
      <c r="O221" s="148"/>
      <c r="P221" s="148"/>
      <c r="Q221" s="148"/>
      <c r="R221" s="150"/>
      <c r="T221" s="151"/>
      <c r="U221" s="148"/>
      <c r="V221" s="148"/>
      <c r="W221" s="148"/>
      <c r="X221" s="148"/>
      <c r="Y221" s="148"/>
      <c r="Z221" s="148"/>
      <c r="AA221" s="152"/>
      <c r="AT221" s="153" t="s">
        <v>140</v>
      </c>
      <c r="AU221" s="153" t="s">
        <v>87</v>
      </c>
      <c r="AV221" s="10" t="s">
        <v>20</v>
      </c>
      <c r="AW221" s="10" t="s">
        <v>34</v>
      </c>
      <c r="AX221" s="10" t="s">
        <v>77</v>
      </c>
      <c r="AY221" s="153" t="s">
        <v>132</v>
      </c>
    </row>
    <row r="222" spans="2:65" s="11" customFormat="1" ht="20.45" customHeight="1" x14ac:dyDescent="0.3">
      <c r="B222" s="154"/>
      <c r="C222" s="155"/>
      <c r="D222" s="155"/>
      <c r="E222" s="156" t="s">
        <v>3</v>
      </c>
      <c r="F222" s="243" t="s">
        <v>311</v>
      </c>
      <c r="G222" s="236"/>
      <c r="H222" s="236"/>
      <c r="I222" s="236"/>
      <c r="J222" s="155"/>
      <c r="K222" s="183">
        <v>34.049999999999997</v>
      </c>
      <c r="L222" s="155"/>
      <c r="M222" s="155"/>
      <c r="N222" s="155"/>
      <c r="O222" s="155"/>
      <c r="P222" s="155"/>
      <c r="Q222" s="155"/>
      <c r="R222" s="157"/>
      <c r="T222" s="158"/>
      <c r="U222" s="155"/>
      <c r="V222" s="155"/>
      <c r="W222" s="155"/>
      <c r="X222" s="155"/>
      <c r="Y222" s="155"/>
      <c r="Z222" s="155"/>
      <c r="AA222" s="159"/>
      <c r="AT222" s="160" t="s">
        <v>140</v>
      </c>
      <c r="AU222" s="160" t="s">
        <v>87</v>
      </c>
      <c r="AV222" s="11" t="s">
        <v>87</v>
      </c>
      <c r="AW222" s="11" t="s">
        <v>34</v>
      </c>
      <c r="AX222" s="11" t="s">
        <v>20</v>
      </c>
      <c r="AY222" s="160" t="s">
        <v>132</v>
      </c>
    </row>
    <row r="223" spans="2:65" s="1" customFormat="1" ht="26.45" customHeight="1" x14ac:dyDescent="0.3">
      <c r="B223" s="111"/>
      <c r="C223" s="140">
        <v>62</v>
      </c>
      <c r="D223" s="140" t="s">
        <v>133</v>
      </c>
      <c r="E223" s="141" t="s">
        <v>312</v>
      </c>
      <c r="F223" s="237" t="s">
        <v>313</v>
      </c>
      <c r="G223" s="238"/>
      <c r="H223" s="238"/>
      <c r="I223" s="238"/>
      <c r="J223" s="142" t="s">
        <v>136</v>
      </c>
      <c r="K223" s="181">
        <v>33.58</v>
      </c>
      <c r="L223" s="239"/>
      <c r="M223" s="238"/>
      <c r="N223" s="239">
        <f>ROUND(L223*K223,2)</f>
        <v>0</v>
      </c>
      <c r="O223" s="238"/>
      <c r="P223" s="238"/>
      <c r="Q223" s="238"/>
      <c r="R223" s="114"/>
      <c r="T223" s="143" t="s">
        <v>3</v>
      </c>
      <c r="U223" s="39" t="s">
        <v>42</v>
      </c>
      <c r="V223" s="144">
        <v>0.184</v>
      </c>
      <c r="W223" s="144">
        <f>V223*K223</f>
        <v>6.1787199999999993</v>
      </c>
      <c r="X223" s="144">
        <v>1.3999999999999999E-4</v>
      </c>
      <c r="Y223" s="144">
        <f>X223*K223</f>
        <v>4.7011999999999991E-3</v>
      </c>
      <c r="Z223" s="144">
        <v>0</v>
      </c>
      <c r="AA223" s="145">
        <f>Z223*K223</f>
        <v>0</v>
      </c>
      <c r="AR223" s="16" t="s">
        <v>197</v>
      </c>
      <c r="AT223" s="16" t="s">
        <v>133</v>
      </c>
      <c r="AU223" s="16" t="s">
        <v>87</v>
      </c>
      <c r="AY223" s="16" t="s">
        <v>132</v>
      </c>
      <c r="BE223" s="146">
        <f>IF(U223="základní",N223,0)</f>
        <v>0</v>
      </c>
      <c r="BF223" s="146">
        <f>IF(U223="snížená",N223,0)</f>
        <v>0</v>
      </c>
      <c r="BG223" s="146">
        <f>IF(U223="zákl. přenesená",N223,0)</f>
        <v>0</v>
      </c>
      <c r="BH223" s="146">
        <f>IF(U223="sníž. přenesená",N223,0)</f>
        <v>0</v>
      </c>
      <c r="BI223" s="146">
        <f>IF(U223="nulová",N223,0)</f>
        <v>0</v>
      </c>
      <c r="BJ223" s="16" t="s">
        <v>20</v>
      </c>
      <c r="BK223" s="146">
        <f>ROUND(L223*K223,2)</f>
        <v>0</v>
      </c>
      <c r="BL223" s="16" t="s">
        <v>197</v>
      </c>
      <c r="BM223" s="16" t="s">
        <v>314</v>
      </c>
    </row>
    <row r="224" spans="2:65" s="11" customFormat="1" ht="20.45" customHeight="1" x14ac:dyDescent="0.3">
      <c r="B224" s="154"/>
      <c r="C224" s="155"/>
      <c r="D224" s="155"/>
      <c r="E224" s="156" t="s">
        <v>3</v>
      </c>
      <c r="F224" s="235" t="s">
        <v>315</v>
      </c>
      <c r="G224" s="236"/>
      <c r="H224" s="236"/>
      <c r="I224" s="236"/>
      <c r="J224" s="155"/>
      <c r="K224" s="183">
        <v>33.58</v>
      </c>
      <c r="L224" s="155"/>
      <c r="M224" s="155"/>
      <c r="N224" s="155"/>
      <c r="O224" s="155"/>
      <c r="P224" s="155"/>
      <c r="Q224" s="155"/>
      <c r="R224" s="157"/>
      <c r="T224" s="158"/>
      <c r="U224" s="155"/>
      <c r="V224" s="155"/>
      <c r="W224" s="155"/>
      <c r="X224" s="155"/>
      <c r="Y224" s="155"/>
      <c r="Z224" s="155"/>
      <c r="AA224" s="159"/>
      <c r="AT224" s="160" t="s">
        <v>140</v>
      </c>
      <c r="AU224" s="160" t="s">
        <v>87</v>
      </c>
      <c r="AV224" s="11" t="s">
        <v>87</v>
      </c>
      <c r="AW224" s="11" t="s">
        <v>34</v>
      </c>
      <c r="AX224" s="11" t="s">
        <v>20</v>
      </c>
      <c r="AY224" s="160" t="s">
        <v>132</v>
      </c>
    </row>
    <row r="225" spans="2:65" s="1" customFormat="1" ht="26.45" customHeight="1" x14ac:dyDescent="0.3">
      <c r="B225" s="111"/>
      <c r="C225" s="140">
        <v>63</v>
      </c>
      <c r="D225" s="140" t="s">
        <v>133</v>
      </c>
      <c r="E225" s="141" t="s">
        <v>316</v>
      </c>
      <c r="F225" s="237" t="s">
        <v>317</v>
      </c>
      <c r="G225" s="238"/>
      <c r="H225" s="238"/>
      <c r="I225" s="238"/>
      <c r="J225" s="142" t="s">
        <v>136</v>
      </c>
      <c r="K225" s="181">
        <v>59.63</v>
      </c>
      <c r="L225" s="239"/>
      <c r="M225" s="238"/>
      <c r="N225" s="239">
        <f>ROUND(L225*K225,2)</f>
        <v>0</v>
      </c>
      <c r="O225" s="238"/>
      <c r="P225" s="238"/>
      <c r="Q225" s="238"/>
      <c r="R225" s="114"/>
      <c r="T225" s="143" t="s">
        <v>3</v>
      </c>
      <c r="U225" s="39" t="s">
        <v>42</v>
      </c>
      <c r="V225" s="144">
        <v>0.17199999999999999</v>
      </c>
      <c r="W225" s="144">
        <f>V225*K225</f>
        <v>10.256359999999999</v>
      </c>
      <c r="X225" s="144">
        <v>2.3000000000000001E-4</v>
      </c>
      <c r="Y225" s="144">
        <f>X225*K225</f>
        <v>1.37149E-2</v>
      </c>
      <c r="Z225" s="144">
        <v>0</v>
      </c>
      <c r="AA225" s="145">
        <f>Z225*K225</f>
        <v>0</v>
      </c>
      <c r="AR225" s="16" t="s">
        <v>197</v>
      </c>
      <c r="AT225" s="16" t="s">
        <v>133</v>
      </c>
      <c r="AU225" s="16" t="s">
        <v>87</v>
      </c>
      <c r="AY225" s="16" t="s">
        <v>132</v>
      </c>
      <c r="BE225" s="146">
        <f>IF(U225="základní",N225,0)</f>
        <v>0</v>
      </c>
      <c r="BF225" s="146">
        <f>IF(U225="snížená",N225,0)</f>
        <v>0</v>
      </c>
      <c r="BG225" s="146">
        <f>IF(U225="zákl. přenesená",N225,0)</f>
        <v>0</v>
      </c>
      <c r="BH225" s="146">
        <f>IF(U225="sníž. přenesená",N225,0)</f>
        <v>0</v>
      </c>
      <c r="BI225" s="146">
        <f>IF(U225="nulová",N225,0)</f>
        <v>0</v>
      </c>
      <c r="BJ225" s="16" t="s">
        <v>20</v>
      </c>
      <c r="BK225" s="146">
        <f>ROUND(L225*K225,2)</f>
        <v>0</v>
      </c>
      <c r="BL225" s="16" t="s">
        <v>197</v>
      </c>
      <c r="BM225" s="16" t="s">
        <v>318</v>
      </c>
    </row>
    <row r="226" spans="2:65" s="10" customFormat="1" ht="20.45" customHeight="1" x14ac:dyDescent="0.3">
      <c r="B226" s="147"/>
      <c r="C226" s="148"/>
      <c r="D226" s="148"/>
      <c r="E226" s="149" t="s">
        <v>3</v>
      </c>
      <c r="F226" s="241" t="s">
        <v>319</v>
      </c>
      <c r="G226" s="242"/>
      <c r="H226" s="242"/>
      <c r="I226" s="242"/>
      <c r="J226" s="148"/>
      <c r="K226" s="182" t="s">
        <v>3</v>
      </c>
      <c r="L226" s="148"/>
      <c r="M226" s="148"/>
      <c r="N226" s="148"/>
      <c r="O226" s="148"/>
      <c r="P226" s="148"/>
      <c r="Q226" s="148"/>
      <c r="R226" s="150"/>
      <c r="T226" s="151"/>
      <c r="U226" s="148"/>
      <c r="V226" s="148"/>
      <c r="W226" s="148"/>
      <c r="X226" s="148"/>
      <c r="Y226" s="148"/>
      <c r="Z226" s="148"/>
      <c r="AA226" s="152"/>
      <c r="AT226" s="153" t="s">
        <v>140</v>
      </c>
      <c r="AU226" s="153" t="s">
        <v>87</v>
      </c>
      <c r="AV226" s="10" t="s">
        <v>20</v>
      </c>
      <c r="AW226" s="10" t="s">
        <v>34</v>
      </c>
      <c r="AX226" s="10" t="s">
        <v>77</v>
      </c>
      <c r="AY226" s="153" t="s">
        <v>132</v>
      </c>
    </row>
    <row r="227" spans="2:65" s="11" customFormat="1" ht="20.45" customHeight="1" x14ac:dyDescent="0.3">
      <c r="B227" s="154"/>
      <c r="C227" s="155"/>
      <c r="D227" s="155"/>
      <c r="E227" s="156" t="s">
        <v>3</v>
      </c>
      <c r="F227" s="243" t="s">
        <v>320</v>
      </c>
      <c r="G227" s="236"/>
      <c r="H227" s="236"/>
      <c r="I227" s="236"/>
      <c r="J227" s="155"/>
      <c r="K227" s="183">
        <v>25.58</v>
      </c>
      <c r="L227" s="155"/>
      <c r="M227" s="155"/>
      <c r="N227" s="155"/>
      <c r="O227" s="155"/>
      <c r="P227" s="155"/>
      <c r="Q227" s="155"/>
      <c r="R227" s="157"/>
      <c r="T227" s="158"/>
      <c r="U227" s="155"/>
      <c r="V227" s="155"/>
      <c r="W227" s="155"/>
      <c r="X227" s="155"/>
      <c r="Y227" s="155"/>
      <c r="Z227" s="155"/>
      <c r="AA227" s="159"/>
      <c r="AT227" s="160" t="s">
        <v>140</v>
      </c>
      <c r="AU227" s="160" t="s">
        <v>87</v>
      </c>
      <c r="AV227" s="11" t="s">
        <v>87</v>
      </c>
      <c r="AW227" s="11" t="s">
        <v>34</v>
      </c>
      <c r="AX227" s="11" t="s">
        <v>77</v>
      </c>
      <c r="AY227" s="160" t="s">
        <v>132</v>
      </c>
    </row>
    <row r="228" spans="2:65" s="10" customFormat="1" ht="20.45" customHeight="1" x14ac:dyDescent="0.3">
      <c r="B228" s="147"/>
      <c r="C228" s="148"/>
      <c r="D228" s="148"/>
      <c r="E228" s="149" t="s">
        <v>3</v>
      </c>
      <c r="F228" s="247" t="s">
        <v>321</v>
      </c>
      <c r="G228" s="242"/>
      <c r="H228" s="242"/>
      <c r="I228" s="242"/>
      <c r="J228" s="148"/>
      <c r="K228" s="182" t="s">
        <v>3</v>
      </c>
      <c r="L228" s="148"/>
      <c r="M228" s="148"/>
      <c r="N228" s="148"/>
      <c r="O228" s="148"/>
      <c r="P228" s="148"/>
      <c r="Q228" s="148"/>
      <c r="R228" s="150"/>
      <c r="T228" s="151"/>
      <c r="U228" s="148"/>
      <c r="V228" s="148"/>
      <c r="W228" s="148"/>
      <c r="X228" s="148"/>
      <c r="Y228" s="148"/>
      <c r="Z228" s="148"/>
      <c r="AA228" s="152"/>
      <c r="AT228" s="153" t="s">
        <v>140</v>
      </c>
      <c r="AU228" s="153" t="s">
        <v>87</v>
      </c>
      <c r="AV228" s="10" t="s">
        <v>20</v>
      </c>
      <c r="AW228" s="10" t="s">
        <v>34</v>
      </c>
      <c r="AX228" s="10" t="s">
        <v>77</v>
      </c>
      <c r="AY228" s="153" t="s">
        <v>132</v>
      </c>
    </row>
    <row r="229" spans="2:65" s="11" customFormat="1" ht="20.45" customHeight="1" x14ac:dyDescent="0.3">
      <c r="B229" s="154"/>
      <c r="C229" s="155"/>
      <c r="D229" s="155"/>
      <c r="E229" s="156" t="s">
        <v>3</v>
      </c>
      <c r="F229" s="243" t="s">
        <v>311</v>
      </c>
      <c r="G229" s="236"/>
      <c r="H229" s="236"/>
      <c r="I229" s="236"/>
      <c r="J229" s="155"/>
      <c r="K229" s="183">
        <v>34.049999999999997</v>
      </c>
      <c r="L229" s="155"/>
      <c r="M229" s="155"/>
      <c r="N229" s="155"/>
      <c r="O229" s="155"/>
      <c r="P229" s="155"/>
      <c r="Q229" s="155"/>
      <c r="R229" s="157"/>
      <c r="T229" s="158"/>
      <c r="U229" s="155"/>
      <c r="V229" s="155"/>
      <c r="W229" s="155"/>
      <c r="X229" s="155"/>
      <c r="Y229" s="155"/>
      <c r="Z229" s="155"/>
      <c r="AA229" s="159"/>
      <c r="AT229" s="160" t="s">
        <v>140</v>
      </c>
      <c r="AU229" s="160" t="s">
        <v>87</v>
      </c>
      <c r="AV229" s="11" t="s">
        <v>87</v>
      </c>
      <c r="AW229" s="11" t="s">
        <v>34</v>
      </c>
      <c r="AX229" s="11" t="s">
        <v>77</v>
      </c>
      <c r="AY229" s="160" t="s">
        <v>132</v>
      </c>
    </row>
    <row r="230" spans="2:65" s="12" customFormat="1" ht="20.45" customHeight="1" x14ac:dyDescent="0.3">
      <c r="B230" s="164"/>
      <c r="C230" s="165"/>
      <c r="D230" s="165"/>
      <c r="E230" s="166" t="s">
        <v>3</v>
      </c>
      <c r="F230" s="248" t="s">
        <v>322</v>
      </c>
      <c r="G230" s="249"/>
      <c r="H230" s="249"/>
      <c r="I230" s="249"/>
      <c r="J230" s="165"/>
      <c r="K230" s="188">
        <v>59.63</v>
      </c>
      <c r="L230" s="165"/>
      <c r="M230" s="165"/>
      <c r="N230" s="165"/>
      <c r="O230" s="165"/>
      <c r="P230" s="165"/>
      <c r="Q230" s="165"/>
      <c r="R230" s="167"/>
      <c r="T230" s="168"/>
      <c r="U230" s="165"/>
      <c r="V230" s="165"/>
      <c r="W230" s="165"/>
      <c r="X230" s="165"/>
      <c r="Y230" s="165"/>
      <c r="Z230" s="165"/>
      <c r="AA230" s="169"/>
      <c r="AT230" s="170" t="s">
        <v>140</v>
      </c>
      <c r="AU230" s="170" t="s">
        <v>87</v>
      </c>
      <c r="AV230" s="12" t="s">
        <v>137</v>
      </c>
      <c r="AW230" s="12" t="s">
        <v>34</v>
      </c>
      <c r="AX230" s="12" t="s">
        <v>20</v>
      </c>
      <c r="AY230" s="170" t="s">
        <v>132</v>
      </c>
    </row>
    <row r="231" spans="2:65" s="9" customFormat="1" ht="29.85" customHeight="1" x14ac:dyDescent="0.3">
      <c r="B231" s="129"/>
      <c r="C231" s="130"/>
      <c r="D231" s="139" t="s">
        <v>110</v>
      </c>
      <c r="E231" s="139"/>
      <c r="F231" s="139"/>
      <c r="G231" s="139"/>
      <c r="H231" s="139"/>
      <c r="I231" s="139"/>
      <c r="J231" s="139"/>
      <c r="K231" s="185"/>
      <c r="L231" s="139"/>
      <c r="M231" s="139"/>
      <c r="N231" s="229">
        <f>BK231</f>
        <v>0</v>
      </c>
      <c r="O231" s="230"/>
      <c r="P231" s="230"/>
      <c r="Q231" s="230"/>
      <c r="R231" s="132"/>
      <c r="T231" s="133"/>
      <c r="U231" s="130"/>
      <c r="V231" s="130"/>
      <c r="W231" s="134">
        <f>SUM(W232:W234)</f>
        <v>6.9573999999999998</v>
      </c>
      <c r="X231" s="130"/>
      <c r="Y231" s="134">
        <f>SUM(Y232:Y234)</f>
        <v>2.6697000000000005E-2</v>
      </c>
      <c r="Z231" s="130"/>
      <c r="AA231" s="135">
        <f>SUM(AA232:AA234)</f>
        <v>0</v>
      </c>
      <c r="AR231" s="136" t="s">
        <v>87</v>
      </c>
      <c r="AT231" s="137" t="s">
        <v>76</v>
      </c>
      <c r="AU231" s="137" t="s">
        <v>20</v>
      </c>
      <c r="AY231" s="136" t="s">
        <v>132</v>
      </c>
      <c r="BK231" s="138">
        <f>SUM(BK232:BK234)</f>
        <v>0</v>
      </c>
    </row>
    <row r="232" spans="2:65" s="1" customFormat="1" ht="26.45" customHeight="1" x14ac:dyDescent="0.3">
      <c r="B232" s="111"/>
      <c r="C232" s="140">
        <v>64</v>
      </c>
      <c r="D232" s="140" t="s">
        <v>133</v>
      </c>
      <c r="E232" s="141" t="s">
        <v>323</v>
      </c>
      <c r="F232" s="237" t="s">
        <v>324</v>
      </c>
      <c r="G232" s="238"/>
      <c r="H232" s="238"/>
      <c r="I232" s="238"/>
      <c r="J232" s="142" t="s">
        <v>136</v>
      </c>
      <c r="K232" s="181">
        <v>80.900000000000006</v>
      </c>
      <c r="L232" s="239"/>
      <c r="M232" s="238"/>
      <c r="N232" s="239">
        <f>ROUND(L232*K232,2)</f>
        <v>0</v>
      </c>
      <c r="O232" s="238"/>
      <c r="P232" s="238"/>
      <c r="Q232" s="238"/>
      <c r="R232" s="114"/>
      <c r="T232" s="143" t="s">
        <v>3</v>
      </c>
      <c r="U232" s="39" t="s">
        <v>42</v>
      </c>
      <c r="V232" s="144">
        <v>3.3000000000000002E-2</v>
      </c>
      <c r="W232" s="144">
        <f>V232*K232</f>
        <v>2.6697000000000002</v>
      </c>
      <c r="X232" s="144">
        <v>2.0000000000000001E-4</v>
      </c>
      <c r="Y232" s="144">
        <f>X232*K232</f>
        <v>1.6180000000000003E-2</v>
      </c>
      <c r="Z232" s="144">
        <v>0</v>
      </c>
      <c r="AA232" s="145">
        <f>Z232*K232</f>
        <v>0</v>
      </c>
      <c r="AR232" s="16" t="s">
        <v>197</v>
      </c>
      <c r="AT232" s="16" t="s">
        <v>133</v>
      </c>
      <c r="AU232" s="16" t="s">
        <v>87</v>
      </c>
      <c r="AY232" s="16" t="s">
        <v>132</v>
      </c>
      <c r="BE232" s="146">
        <f>IF(U232="základní",N232,0)</f>
        <v>0</v>
      </c>
      <c r="BF232" s="146">
        <f>IF(U232="snížená",N232,0)</f>
        <v>0</v>
      </c>
      <c r="BG232" s="146">
        <f>IF(U232="zákl. přenesená",N232,0)</f>
        <v>0</v>
      </c>
      <c r="BH232" s="146">
        <f>IF(U232="sníž. přenesená",N232,0)</f>
        <v>0</v>
      </c>
      <c r="BI232" s="146">
        <f>IF(U232="nulová",N232,0)</f>
        <v>0</v>
      </c>
      <c r="BJ232" s="16" t="s">
        <v>20</v>
      </c>
      <c r="BK232" s="146">
        <f>ROUND(L232*K232,2)</f>
        <v>0</v>
      </c>
      <c r="BL232" s="16" t="s">
        <v>197</v>
      </c>
      <c r="BM232" s="16" t="s">
        <v>325</v>
      </c>
    </row>
    <row r="233" spans="2:65" s="11" customFormat="1" ht="20.45" customHeight="1" x14ac:dyDescent="0.3">
      <c r="B233" s="154"/>
      <c r="C233" s="155"/>
      <c r="D233" s="155"/>
      <c r="E233" s="156" t="s">
        <v>3</v>
      </c>
      <c r="F233" s="235" t="s">
        <v>326</v>
      </c>
      <c r="G233" s="236"/>
      <c r="H233" s="236"/>
      <c r="I233" s="236"/>
      <c r="J233" s="155"/>
      <c r="K233" s="183">
        <v>80.900000000000006</v>
      </c>
      <c r="L233" s="155"/>
      <c r="M233" s="155"/>
      <c r="N233" s="155"/>
      <c r="O233" s="155"/>
      <c r="P233" s="155"/>
      <c r="Q233" s="155"/>
      <c r="R233" s="157"/>
      <c r="T233" s="158"/>
      <c r="U233" s="155"/>
      <c r="V233" s="155"/>
      <c r="W233" s="155"/>
      <c r="X233" s="155"/>
      <c r="Y233" s="155"/>
      <c r="Z233" s="155"/>
      <c r="AA233" s="159"/>
      <c r="AT233" s="160" t="s">
        <v>140</v>
      </c>
      <c r="AU233" s="160" t="s">
        <v>87</v>
      </c>
      <c r="AV233" s="11" t="s">
        <v>87</v>
      </c>
      <c r="AW233" s="11" t="s">
        <v>34</v>
      </c>
      <c r="AX233" s="11" t="s">
        <v>20</v>
      </c>
      <c r="AY233" s="160" t="s">
        <v>132</v>
      </c>
    </row>
    <row r="234" spans="2:65" s="1" customFormat="1" ht="36.6" customHeight="1" x14ac:dyDescent="0.3">
      <c r="B234" s="111"/>
      <c r="C234" s="140">
        <v>65</v>
      </c>
      <c r="D234" s="140" t="s">
        <v>133</v>
      </c>
      <c r="E234" s="141" t="s">
        <v>327</v>
      </c>
      <c r="F234" s="237" t="s">
        <v>356</v>
      </c>
      <c r="G234" s="238"/>
      <c r="H234" s="238"/>
      <c r="I234" s="238"/>
      <c r="J234" s="142" t="s">
        <v>136</v>
      </c>
      <c r="K234" s="181">
        <v>80.900000000000006</v>
      </c>
      <c r="L234" s="239"/>
      <c r="M234" s="238"/>
      <c r="N234" s="239">
        <f>ROUND(L234*K234,2)</f>
        <v>0</v>
      </c>
      <c r="O234" s="238"/>
      <c r="P234" s="238"/>
      <c r="Q234" s="238"/>
      <c r="R234" s="114"/>
      <c r="T234" s="143" t="s">
        <v>3</v>
      </c>
      <c r="U234" s="39" t="s">
        <v>42</v>
      </c>
      <c r="V234" s="144">
        <v>5.2999999999999999E-2</v>
      </c>
      <c r="W234" s="144">
        <f>V234*K234</f>
        <v>4.2877000000000001</v>
      </c>
      <c r="X234" s="144">
        <v>1.2999999999999999E-4</v>
      </c>
      <c r="Y234" s="144">
        <f>X234*K234</f>
        <v>1.0517E-2</v>
      </c>
      <c r="Z234" s="144">
        <v>0</v>
      </c>
      <c r="AA234" s="145">
        <f>Z234*K234</f>
        <v>0</v>
      </c>
      <c r="AR234" s="16" t="s">
        <v>197</v>
      </c>
      <c r="AT234" s="16" t="s">
        <v>133</v>
      </c>
      <c r="AU234" s="16" t="s">
        <v>87</v>
      </c>
      <c r="AY234" s="16" t="s">
        <v>132</v>
      </c>
      <c r="BE234" s="146">
        <f>IF(U234="základní",N234,0)</f>
        <v>0</v>
      </c>
      <c r="BF234" s="146">
        <f>IF(U234="snížená",N234,0)</f>
        <v>0</v>
      </c>
      <c r="BG234" s="146">
        <f>IF(U234="zákl. přenesená",N234,0)</f>
        <v>0</v>
      </c>
      <c r="BH234" s="146">
        <f>IF(U234="sníž. přenesená",N234,0)</f>
        <v>0</v>
      </c>
      <c r="BI234" s="146">
        <f>IF(U234="nulová",N234,0)</f>
        <v>0</v>
      </c>
      <c r="BJ234" s="16" t="s">
        <v>20</v>
      </c>
      <c r="BK234" s="146">
        <f>ROUND(L234*K234,2)</f>
        <v>0</v>
      </c>
      <c r="BL234" s="16" t="s">
        <v>197</v>
      </c>
      <c r="BM234" s="16" t="s">
        <v>328</v>
      </c>
    </row>
    <row r="235" spans="2:65" s="1" customFormat="1" ht="6.95" customHeight="1" x14ac:dyDescent="0.3">
      <c r="B235" s="54"/>
      <c r="C235" s="55"/>
      <c r="D235" s="55"/>
      <c r="E235" s="55"/>
      <c r="F235" s="55"/>
      <c r="G235" s="55"/>
      <c r="H235" s="55"/>
      <c r="I235" s="55"/>
      <c r="J235" s="55"/>
      <c r="K235" s="55"/>
      <c r="L235" s="55"/>
      <c r="M235" s="55"/>
      <c r="N235" s="55"/>
      <c r="O235" s="55"/>
      <c r="P235" s="55"/>
      <c r="Q235" s="55"/>
      <c r="R235" s="56"/>
    </row>
  </sheetData>
  <mergeCells count="310">
    <mergeCell ref="H32:J32"/>
    <mergeCell ref="M32:P32"/>
    <mergeCell ref="H33:J33"/>
    <mergeCell ref="F193:I193"/>
    <mergeCell ref="L193:M193"/>
    <mergeCell ref="N193:Q193"/>
    <mergeCell ref="F194:I194"/>
    <mergeCell ref="L194:M194"/>
    <mergeCell ref="N194:Q194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O14:P14"/>
    <mergeCell ref="O16:P16"/>
    <mergeCell ref="N98:Q98"/>
    <mergeCell ref="N99:Q99"/>
    <mergeCell ref="N100:Q100"/>
    <mergeCell ref="N101:Q101"/>
    <mergeCell ref="N102:Q102"/>
    <mergeCell ref="N104:Q104"/>
    <mergeCell ref="D105:H105"/>
    <mergeCell ref="N105:Q10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M120:P120"/>
    <mergeCell ref="M122:Q122"/>
    <mergeCell ref="M123:Q123"/>
    <mergeCell ref="F125:I125"/>
    <mergeCell ref="L125:M125"/>
    <mergeCell ref="N125:Q125"/>
    <mergeCell ref="F129:I129"/>
    <mergeCell ref="L129:M129"/>
    <mergeCell ref="N129:Q129"/>
    <mergeCell ref="F130:I130"/>
    <mergeCell ref="F131:I131"/>
    <mergeCell ref="F132:I132"/>
    <mergeCell ref="L132:M132"/>
    <mergeCell ref="N132:Q132"/>
    <mergeCell ref="F133:I133"/>
    <mergeCell ref="F134:I134"/>
    <mergeCell ref="F135:I135"/>
    <mergeCell ref="L135:M135"/>
    <mergeCell ref="N135:Q135"/>
    <mergeCell ref="F136:I136"/>
    <mergeCell ref="L136:M136"/>
    <mergeCell ref="N136:Q136"/>
    <mergeCell ref="F137:I137"/>
    <mergeCell ref="F138:I138"/>
    <mergeCell ref="F139:I139"/>
    <mergeCell ref="L139:M139"/>
    <mergeCell ref="N139:Q139"/>
    <mergeCell ref="F141:I141"/>
    <mergeCell ref="L141:M141"/>
    <mergeCell ref="N141:Q141"/>
    <mergeCell ref="L150:M150"/>
    <mergeCell ref="N150:Q150"/>
    <mergeCell ref="F151:I151"/>
    <mergeCell ref="L151:M151"/>
    <mergeCell ref="N151:Q151"/>
    <mergeCell ref="F142:I142"/>
    <mergeCell ref="L142:M142"/>
    <mergeCell ref="N142:Q142"/>
    <mergeCell ref="F143:I143"/>
    <mergeCell ref="F144:I144"/>
    <mergeCell ref="L144:M144"/>
    <mergeCell ref="N144:Q144"/>
    <mergeCell ref="F145:I145"/>
    <mergeCell ref="L145:M145"/>
    <mergeCell ref="N145:Q145"/>
    <mergeCell ref="L146:M146"/>
    <mergeCell ref="N146:Q146"/>
    <mergeCell ref="F147:I147"/>
    <mergeCell ref="L147:M147"/>
    <mergeCell ref="N147:Q147"/>
    <mergeCell ref="F159:I159"/>
    <mergeCell ref="L159:M159"/>
    <mergeCell ref="N159:Q159"/>
    <mergeCell ref="F161:I161"/>
    <mergeCell ref="L161:M161"/>
    <mergeCell ref="N161:Q161"/>
    <mergeCell ref="F162:I162"/>
    <mergeCell ref="L162:M162"/>
    <mergeCell ref="N162:Q162"/>
    <mergeCell ref="N160:Q160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7:I167"/>
    <mergeCell ref="L167:M167"/>
    <mergeCell ref="N167:Q167"/>
    <mergeCell ref="F168:I168"/>
    <mergeCell ref="F169:I169"/>
    <mergeCell ref="L169:M169"/>
    <mergeCell ref="N169:Q169"/>
    <mergeCell ref="F170:I170"/>
    <mergeCell ref="L170:M170"/>
    <mergeCell ref="N170:Q170"/>
    <mergeCell ref="F179:I179"/>
    <mergeCell ref="F178:I178"/>
    <mergeCell ref="L178:M178"/>
    <mergeCell ref="N178:Q178"/>
    <mergeCell ref="F171:I171"/>
    <mergeCell ref="L171:M171"/>
    <mergeCell ref="N171:Q171"/>
    <mergeCell ref="F173:I173"/>
    <mergeCell ref="L173:M173"/>
    <mergeCell ref="N173:Q173"/>
    <mergeCell ref="F174:I174"/>
    <mergeCell ref="F175:I175"/>
    <mergeCell ref="F176:I176"/>
    <mergeCell ref="L176:M176"/>
    <mergeCell ref="N176:Q176"/>
    <mergeCell ref="F180:I180"/>
    <mergeCell ref="L180:M180"/>
    <mergeCell ref="N180:Q180"/>
    <mergeCell ref="F181:I181"/>
    <mergeCell ref="F182:I182"/>
    <mergeCell ref="L182:M182"/>
    <mergeCell ref="N182:Q182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9:I189"/>
    <mergeCell ref="L189:M189"/>
    <mergeCell ref="N189:Q189"/>
    <mergeCell ref="F188:I188"/>
    <mergeCell ref="L188:M188"/>
    <mergeCell ref="N188:Q188"/>
    <mergeCell ref="F197:I197"/>
    <mergeCell ref="L197:M197"/>
    <mergeCell ref="N197:Q197"/>
    <mergeCell ref="F198:I198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6:I196"/>
    <mergeCell ref="L196:M196"/>
    <mergeCell ref="N196:Q196"/>
    <mergeCell ref="F195:I195"/>
    <mergeCell ref="L195:M195"/>
    <mergeCell ref="N195:Q195"/>
    <mergeCell ref="F199:I199"/>
    <mergeCell ref="F202:I202"/>
    <mergeCell ref="L202:M202"/>
    <mergeCell ref="N202:Q202"/>
    <mergeCell ref="F204:I204"/>
    <mergeCell ref="L204:M204"/>
    <mergeCell ref="N204:Q204"/>
    <mergeCell ref="F205:I205"/>
    <mergeCell ref="L205:M205"/>
    <mergeCell ref="N205:Q205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6:I206"/>
    <mergeCell ref="L206:M206"/>
    <mergeCell ref="N206:Q206"/>
    <mergeCell ref="F207:I207"/>
    <mergeCell ref="L207:M207"/>
    <mergeCell ref="N207:Q207"/>
    <mergeCell ref="F208:I208"/>
    <mergeCell ref="F209:I209"/>
    <mergeCell ref="L209:M209"/>
    <mergeCell ref="N209:Q209"/>
    <mergeCell ref="N215:Q215"/>
    <mergeCell ref="F217:I217"/>
    <mergeCell ref="L217:M217"/>
    <mergeCell ref="N217:Q217"/>
    <mergeCell ref="F214:I214"/>
    <mergeCell ref="L214:M214"/>
    <mergeCell ref="N214:Q214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32:I232"/>
    <mergeCell ref="L232:M232"/>
    <mergeCell ref="N232:Q232"/>
    <mergeCell ref="F233:I233"/>
    <mergeCell ref="F234:I234"/>
    <mergeCell ref="L234:M234"/>
    <mergeCell ref="N234:Q234"/>
    <mergeCell ref="F224:I224"/>
    <mergeCell ref="F225:I225"/>
    <mergeCell ref="L225:M225"/>
    <mergeCell ref="N225:Q225"/>
    <mergeCell ref="F226:I226"/>
    <mergeCell ref="F227:I227"/>
    <mergeCell ref="F228:I228"/>
    <mergeCell ref="F229:I229"/>
    <mergeCell ref="F230:I230"/>
    <mergeCell ref="N166:Q166"/>
    <mergeCell ref="N172:Q172"/>
    <mergeCell ref="N177:Q177"/>
    <mergeCell ref="N183:Q183"/>
    <mergeCell ref="N187:Q187"/>
    <mergeCell ref="N203:Q203"/>
    <mergeCell ref="N216:Q216"/>
    <mergeCell ref="N231:Q231"/>
    <mergeCell ref="H1:K1"/>
    <mergeCell ref="F218:I218"/>
    <mergeCell ref="F219:I219"/>
    <mergeCell ref="F220:I220"/>
    <mergeCell ref="L220:M220"/>
    <mergeCell ref="N220:Q220"/>
    <mergeCell ref="F221:I221"/>
    <mergeCell ref="F222:I222"/>
    <mergeCell ref="F223:I223"/>
    <mergeCell ref="L223:M223"/>
    <mergeCell ref="N223:Q223"/>
    <mergeCell ref="F213:I213"/>
    <mergeCell ref="L213:M213"/>
    <mergeCell ref="N213:Q213"/>
    <mergeCell ref="F215:I215"/>
    <mergeCell ref="L215:M215"/>
    <mergeCell ref="S2:AC2"/>
    <mergeCell ref="N126:Q126"/>
    <mergeCell ref="N127:Q127"/>
    <mergeCell ref="N128:Q128"/>
    <mergeCell ref="N140:Q140"/>
    <mergeCell ref="N149:Q149"/>
    <mergeCell ref="N157:Q157"/>
    <mergeCell ref="N158:Q158"/>
    <mergeCell ref="F152:I152"/>
    <mergeCell ref="F153:I153"/>
    <mergeCell ref="L153:M153"/>
    <mergeCell ref="N153:Q153"/>
    <mergeCell ref="F154:I154"/>
    <mergeCell ref="L154:M154"/>
    <mergeCell ref="N154:Q154"/>
    <mergeCell ref="F155:I155"/>
    <mergeCell ref="F156:I156"/>
    <mergeCell ref="L156:M156"/>
    <mergeCell ref="N156:Q156"/>
    <mergeCell ref="F146:I146"/>
    <mergeCell ref="F148:I148"/>
    <mergeCell ref="L148:M148"/>
    <mergeCell ref="N148:Q148"/>
    <mergeCell ref="F150:I150"/>
  </mergeCells>
  <hyperlinks>
    <hyperlink ref="F1:G1" location="C2" tooltip="Krycí list rozpočtu" display="1) Krycí list rozpočtu"/>
    <hyperlink ref="H1:K1" location="C85" tooltip="Rekapitulace rozpočtu" display="2) Rekapitulace rozpočtu"/>
    <hyperlink ref="L1" location="C126" tooltip="Rozpočet" display="3) Rozpočet"/>
    <hyperlink ref="S1:T1" location="'Rekapitulace stavby'!C2" tooltip="Rekapitulace stavby" display="Rekapitulace stavby"/>
  </hyperlinks>
  <pageMargins left="0.59055118110236227" right="0.59055118110236227" top="0.51181102362204722" bottom="0.47244094488188981" header="0" footer="0"/>
  <pageSetup paperSize="9" scale="84" fitToHeight="100" orientation="portrait" blackAndWhite="1" r:id="rId1"/>
  <headerFooter>
    <oddFooter>&amp;CStrana &amp;P z &amp;N</oddFooter>
  </headerFooter>
  <rowBreaks count="1" manualBreakCount="1">
    <brk id="236" min="2" max="1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8"/>
  <sheetViews>
    <sheetView zoomScaleNormal="100" workbookViewId="0">
      <selection sqref="A1:XFD38"/>
    </sheetView>
  </sheetViews>
  <sheetFormatPr defaultRowHeight="15" x14ac:dyDescent="0.3"/>
  <cols>
    <col min="1" max="1" width="114.1640625" style="177" customWidth="1"/>
    <col min="2" max="16384" width="9.33203125" style="177"/>
  </cols>
  <sheetData>
    <row r="8" spans="11:11" x14ac:dyDescent="0.3">
      <c r="K8" s="177" t="s">
        <v>32</v>
      </c>
    </row>
  </sheetData>
  <pageMargins left="0.7" right="0.7" top="0.78740157499999996" bottom="0.78740157499999996" header="0.3" footer="0.3"/>
  <pageSetup paperSize="9" scale="9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 stavby</vt:lpstr>
      <vt:lpstr>2016-108 - VŠCHT - výměna...</vt:lpstr>
      <vt:lpstr>Popis prací</vt:lpstr>
      <vt:lpstr>'2016-108 - VŠCHT - výměna...'!Názvy_tisku</vt:lpstr>
      <vt:lpstr>'Rekapitulace stavby'!Názvy_tisku</vt:lpstr>
      <vt:lpstr>'2016-108 - VŠCHT - výměna...'!Oblast_tisku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Choc Jiří</dc:creator>
  <cp:lastModifiedBy>Vavra Vaclav</cp:lastModifiedBy>
  <cp:lastPrinted>2017-05-04T07:23:55Z</cp:lastPrinted>
  <dcterms:created xsi:type="dcterms:W3CDTF">2016-11-28T15:45:48Z</dcterms:created>
  <dcterms:modified xsi:type="dcterms:W3CDTF">2017-06-12T12:10:05Z</dcterms:modified>
</cp:coreProperties>
</file>